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amarbetsmappar\UBF Godkännande av huvudman 1908162\Blanketter för ansökan\Mall för budget, öppenhet m infoblad, ansökningsblankett\"/>
    </mc:Choice>
  </mc:AlternateContent>
  <xr:revisionPtr revIDLastSave="0" documentId="13_ncr:1_{799C88C9-EF10-4D98-A642-09BC3634E398}" xr6:coauthVersionLast="47" xr6:coauthVersionMax="47" xr10:uidLastSave="{00000000-0000-0000-0000-000000000000}"/>
  <bookViews>
    <workbookView xWindow="2340" yWindow="2340" windowWidth="21600" windowHeight="11295" activeTab="1" xr2:uid="{F61C92BC-3D06-42BB-B939-B09621E361BF}"/>
  </bookViews>
  <sheets>
    <sheet name="Budget" sheetId="1" r:id="rId1"/>
    <sheet name="Grundbelopp 2026" sheetId="2" r:id="rId2"/>
    <sheet name="Kolada Nyckeltal" sheetId="3" r:id="rId3"/>
  </sheets>
  <definedNames>
    <definedName name="_xlnm._FilterDatabase" localSheetId="0" hidden="1">Budget!$J$6:$J$7</definedName>
    <definedName name="Kö">Budget!$J$7:$J$7</definedName>
    <definedName name="_xlnm.Print_Area" localSheetId="0">Budget!$A$1:$E$133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  <c r="D131" i="1"/>
  <c r="D129" i="1" l="1"/>
  <c r="E129" i="1"/>
  <c r="E128" i="1"/>
  <c r="D128" i="1"/>
  <c r="D127" i="1"/>
  <c r="E127" i="1"/>
  <c r="E126" i="1"/>
  <c r="D126" i="1"/>
  <c r="D125" i="1"/>
  <c r="E125" i="1"/>
  <c r="E124" i="1"/>
  <c r="D124" i="1"/>
  <c r="B98" i="1"/>
  <c r="B97" i="1"/>
  <c r="C86" i="1"/>
  <c r="D7" i="1"/>
  <c r="E132" i="1" l="1"/>
  <c r="D132" i="1"/>
  <c r="C7" i="2" l="1"/>
  <c r="D7" i="2" s="1"/>
  <c r="E7" i="2" s="1"/>
  <c r="E10" i="1" s="1"/>
  <c r="C8" i="2"/>
  <c r="D8" i="2" s="1"/>
  <c r="E8" i="2" s="1"/>
  <c r="C9" i="2"/>
  <c r="D9" i="2" s="1"/>
  <c r="E9" i="2" s="1"/>
  <c r="C10" i="2"/>
  <c r="D10" i="2" s="1"/>
  <c r="E10" i="2" s="1"/>
  <c r="C6" i="2"/>
  <c r="D6" i="2" s="1"/>
  <c r="E6" i="2" s="1"/>
  <c r="D9" i="1" s="1"/>
  <c r="C91" i="1"/>
  <c r="C90" i="1"/>
  <c r="C89" i="1"/>
  <c r="C88" i="1"/>
  <c r="C87" i="1"/>
  <c r="B43" i="1"/>
  <c r="B86" i="1" s="1"/>
  <c r="B48" i="1"/>
  <c r="B47" i="1"/>
  <c r="B46" i="1"/>
  <c r="B45" i="1"/>
  <c r="B44" i="1"/>
  <c r="B115" i="1"/>
  <c r="B116" i="1"/>
  <c r="B117" i="1"/>
  <c r="B118" i="1"/>
  <c r="C93" i="1" l="1"/>
  <c r="E9" i="1"/>
  <c r="E13" i="1"/>
  <c r="D13" i="1"/>
  <c r="D12" i="1"/>
  <c r="E12" i="1"/>
  <c r="E11" i="1"/>
  <c r="D11" i="1"/>
  <c r="D10" i="1"/>
  <c r="B114" i="1"/>
  <c r="B113" i="1"/>
  <c r="B112" i="1"/>
  <c r="B107" i="1"/>
  <c r="B108" i="1"/>
  <c r="B109" i="1"/>
  <c r="B106" i="1"/>
  <c r="B103" i="1"/>
  <c r="B101" i="1"/>
  <c r="B95" i="1"/>
  <c r="B96" i="1"/>
  <c r="B94" i="1"/>
  <c r="B92" i="1"/>
  <c r="B91" i="1"/>
  <c r="B90" i="1"/>
  <c r="B89" i="1"/>
  <c r="B88" i="1"/>
  <c r="B87" i="1"/>
  <c r="B81" i="1"/>
  <c r="B93" i="1" l="1"/>
  <c r="B15" i="1"/>
  <c r="C15" i="1"/>
  <c r="B22" i="1"/>
  <c r="B124" i="1" l="1"/>
  <c r="B129" i="1"/>
  <c r="C131" i="1"/>
  <c r="C129" i="1"/>
  <c r="B131" i="1"/>
  <c r="C14" i="1"/>
  <c r="E14" i="1" s="1"/>
  <c r="E15" i="1" s="1"/>
  <c r="B126" i="1"/>
  <c r="B125" i="1"/>
  <c r="B130" i="1"/>
  <c r="C7" i="1"/>
  <c r="B14" i="1" s="1"/>
  <c r="D14" i="1" s="1"/>
  <c r="D15" i="1" s="1"/>
  <c r="C130" i="1"/>
  <c r="D16" i="1"/>
  <c r="C124" i="1"/>
  <c r="C127" i="1"/>
  <c r="B127" i="1"/>
  <c r="B75" i="1"/>
  <c r="C80" i="1" l="1"/>
  <c r="C22" i="1" l="1"/>
  <c r="C126" i="1" l="1"/>
  <c r="C125" i="1"/>
  <c r="B128" i="1"/>
  <c r="C128" i="1"/>
  <c r="B33" i="1"/>
  <c r="B80" i="1" l="1"/>
  <c r="B40" i="1"/>
  <c r="B76" i="1" s="1"/>
  <c r="B119" i="1"/>
  <c r="B132" i="1" s="1"/>
  <c r="C119" i="1"/>
  <c r="C132" i="1" s="1"/>
  <c r="B83" i="1" l="1"/>
  <c r="B120" i="1" s="1"/>
  <c r="C83" i="1"/>
  <c r="C1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Lööf Avin</author>
  </authors>
  <commentList>
    <comment ref="D124" authorId="0" shapeId="0" xr:uid="{1C98CBF6-F78B-4D6B-AB1B-A1A17A6F6831}">
      <text>
        <r>
          <rPr>
            <b/>
            <sz val="9"/>
            <color indexed="81"/>
            <rFont val="Tahoma"/>
            <family val="2"/>
          </rPr>
          <t>Nyckeltal i Kolada
N11703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24" authorId="0" shapeId="0" xr:uid="{63A7928A-C70D-4BD2-AE17-72389296C774}">
      <text>
        <r>
          <rPr>
            <b/>
            <sz val="9"/>
            <color indexed="81"/>
            <rFont val="Tahoma"/>
            <family val="2"/>
          </rPr>
          <t>Nyckeltal i Kolada
N11701 Lägeskommun</t>
        </r>
      </text>
    </comment>
    <comment ref="D125" authorId="0" shapeId="0" xr:uid="{0D643E1F-DDDC-41E2-9EC0-5E170BC4B645}">
      <text>
        <r>
          <rPr>
            <b/>
            <sz val="9"/>
            <color indexed="81"/>
            <rFont val="Tahoma"/>
            <family val="2"/>
          </rPr>
          <t>Nyckeltal i Kolada
N11808</t>
        </r>
      </text>
    </comment>
    <comment ref="E125" authorId="0" shapeId="0" xr:uid="{429B9AD7-977A-4DCA-AB6C-2887E133C866}">
      <text>
        <r>
          <rPr>
            <b/>
            <sz val="9"/>
            <color indexed="81"/>
            <rFont val="Tahoma"/>
            <family val="2"/>
          </rPr>
          <t>Nyckeltal i Kolada
N11808 Lägeskommun</t>
        </r>
      </text>
    </comment>
    <comment ref="D126" authorId="0" shapeId="0" xr:uid="{CDEFACA5-17E7-42B2-B870-BBA9BD971BA3}">
      <text>
        <r>
          <rPr>
            <b/>
            <sz val="9"/>
            <color indexed="81"/>
            <rFont val="Tahoma"/>
            <family val="2"/>
          </rPr>
          <t>Nyckeltal i Kolada
N11102</t>
        </r>
      </text>
    </comment>
    <comment ref="E126" authorId="0" shapeId="0" xr:uid="{E42DE667-5B56-4AB0-81BF-6012B7C70B99}">
      <text>
        <r>
          <rPr>
            <b/>
            <sz val="9"/>
            <color indexed="81"/>
            <rFont val="Tahoma"/>
            <family val="2"/>
          </rPr>
          <t>Nyckeltal i Kolada
N11102 Lägeskommun</t>
        </r>
      </text>
    </comment>
    <comment ref="D127" authorId="0" shapeId="0" xr:uid="{7519EB76-5929-4DBF-82CC-B5DFC5150E07}">
      <text>
        <r>
          <rPr>
            <b/>
            <sz val="9"/>
            <color indexed="81"/>
            <rFont val="Tahoma"/>
            <family val="2"/>
          </rPr>
          <t>Nyckeltal i Kolada
N11034</t>
        </r>
      </text>
    </comment>
    <comment ref="E127" authorId="0" shapeId="0" xr:uid="{7A111F11-3585-47B8-8E7A-38A932664734}">
      <text>
        <r>
          <rPr>
            <b/>
            <sz val="9"/>
            <color indexed="81"/>
            <rFont val="Tahoma"/>
            <family val="2"/>
          </rPr>
          <t>Nyckeltal i Kolada
N11811   Lägeskommun</t>
        </r>
      </text>
    </comment>
    <comment ref="D128" authorId="0" shapeId="0" xr:uid="{001D50FB-B3AD-4EAE-8774-0B2B86D87825}">
      <text>
        <r>
          <rPr>
            <b/>
            <sz val="9"/>
            <color indexed="81"/>
            <rFont val="Tahoma"/>
            <family val="2"/>
          </rPr>
          <t>Nyckeltal i Kolada
N11034</t>
        </r>
      </text>
    </comment>
    <comment ref="E128" authorId="0" shapeId="0" xr:uid="{D1FD3D8E-55F2-413A-BB9C-7859E610B5C2}">
      <text>
        <r>
          <rPr>
            <b/>
            <sz val="9"/>
            <color indexed="81"/>
            <rFont val="Tahoma"/>
            <family val="2"/>
          </rPr>
          <t>Nyckeltal i Kolada
N11034  Riket</t>
        </r>
      </text>
    </comment>
    <comment ref="D129" authorId="0" shapeId="0" xr:uid="{C128CC5A-8169-4159-B0AE-0ED29400D662}">
      <text>
        <r>
          <rPr>
            <b/>
            <sz val="9"/>
            <color indexed="81"/>
            <rFont val="Tahoma"/>
            <family val="2"/>
          </rPr>
          <t>Nyckeltal i Kolada
N11033</t>
        </r>
      </text>
    </comment>
    <comment ref="E129" authorId="0" shapeId="0" xr:uid="{A495044C-F77C-4044-AF15-350B7032B8FE}">
      <text>
        <r>
          <rPr>
            <b/>
            <sz val="9"/>
            <color indexed="81"/>
            <rFont val="Tahoma"/>
            <family val="2"/>
          </rPr>
          <t>Nyckeltal i Kolada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N11033 Riket</t>
        </r>
      </text>
    </comment>
    <comment ref="D132" authorId="0" shapeId="0" xr:uid="{16609E95-6F9C-468F-B235-84581EEDC96C}">
      <text>
        <r>
          <rPr>
            <b/>
            <sz val="9"/>
            <color indexed="81"/>
            <rFont val="Tahoma"/>
            <family val="2"/>
          </rPr>
          <t>Nyckeltal i Kolada
N11032</t>
        </r>
      </text>
    </comment>
    <comment ref="E132" authorId="0" shapeId="0" xr:uid="{18E622AD-5C9D-4802-BBC5-EC041E81C7F3}">
      <text>
        <r>
          <rPr>
            <b/>
            <sz val="9"/>
            <color indexed="81"/>
            <rFont val="Tahoma"/>
            <family val="2"/>
          </rPr>
          <t>Nyckeltal i Kolada
N11032 Riket</t>
        </r>
      </text>
    </comment>
  </commentList>
</comments>
</file>

<file path=xl/sharedStrings.xml><?xml version="1.0" encoding="utf-8"?>
<sst xmlns="http://schemas.openxmlformats.org/spreadsheetml/2006/main" count="390" uniqueCount="232">
  <si>
    <t>LIKVIDITETSBUDGET</t>
  </si>
  <si>
    <t>Inbetalningar</t>
  </si>
  <si>
    <t>Budgetår 1</t>
  </si>
  <si>
    <t>Kommunalt bidrag</t>
  </si>
  <si>
    <t>Föräldraavgifter</t>
  </si>
  <si>
    <t>Lån</t>
  </si>
  <si>
    <t>Ägartillskott/aktieägartillskott</t>
  </si>
  <si>
    <t>Finansiering med egna medel</t>
  </si>
  <si>
    <t>Annan finansiering</t>
  </si>
  <si>
    <t>Summa inbetalningar</t>
  </si>
  <si>
    <t>Utbetalningar</t>
  </si>
  <si>
    <t>Lön förskollärare inkl. arbetsgivaravgift, pensionsavsättningar/kostnader</t>
  </si>
  <si>
    <t>Lön barnskötare inkl. arbetsgivaravgift, pensionsavsättningar/kostnader</t>
  </si>
  <si>
    <t>Rekrytering</t>
  </si>
  <si>
    <t>Fortbildning</t>
  </si>
  <si>
    <t>Lokalvård</t>
  </si>
  <si>
    <t>Inventarier</t>
  </si>
  <si>
    <t>Datorinköp</t>
  </si>
  <si>
    <t>Reparation och underhåll</t>
  </si>
  <si>
    <t>Kontorsutrustning</t>
  </si>
  <si>
    <t>Bokföring, deklaration och revision</t>
  </si>
  <si>
    <t>Pedagogiskt material</t>
  </si>
  <si>
    <t>Programvaror, licenser</t>
  </si>
  <si>
    <t>Förbrukningsmaterial</t>
  </si>
  <si>
    <t>Måltidskostnader (inkl. frukost, lunch, mellanmål)</t>
  </si>
  <si>
    <t>Försäkringar</t>
  </si>
  <si>
    <t>Räntor</t>
  </si>
  <si>
    <t>Amorteringar</t>
  </si>
  <si>
    <t>Styrelsearvoden</t>
  </si>
  <si>
    <t>Lön till företagsledningen (vid AB)</t>
  </si>
  <si>
    <t>Egenavgifter samt personlig skatt (AB)</t>
  </si>
  <si>
    <t>Egna uttag (Enskild Firma)</t>
  </si>
  <si>
    <t>Egenavgifter samt personlig skatt</t>
  </si>
  <si>
    <t>Summa utbetalningar</t>
  </si>
  <si>
    <t>Över-/Underskott</t>
  </si>
  <si>
    <t>Planerat antal barn, snitt över året</t>
  </si>
  <si>
    <t>Antal barn 1-2 år över 25 tim/ vecka, snitt över året</t>
  </si>
  <si>
    <t>Antal barn 1-2 år under 25 tim/vecka, snitt över året</t>
  </si>
  <si>
    <t>Antal barn 3-5 år över 25 tim/ vecka, snitt över året</t>
  </si>
  <si>
    <t>Antal barn 3-5 år under 25 tim/vecka, snitt över året</t>
  </si>
  <si>
    <t>Antal barn allmän förskola, snitt över året</t>
  </si>
  <si>
    <t>Totalt antal barn, snitt över året</t>
  </si>
  <si>
    <t>Antal barngrupper</t>
  </si>
  <si>
    <t>RESULTATBUDGET</t>
  </si>
  <si>
    <t>Intäkter</t>
  </si>
  <si>
    <t>Budgetår 2</t>
  </si>
  <si>
    <t>Övriga intäkter</t>
  </si>
  <si>
    <t>Summa intäkter</t>
  </si>
  <si>
    <t>Kostnader</t>
  </si>
  <si>
    <t>Övriga kostnader</t>
  </si>
  <si>
    <t>Avskrivningar</t>
  </si>
  <si>
    <t>Summa kostnader</t>
  </si>
  <si>
    <t>Vinst/Förlust</t>
  </si>
  <si>
    <t>Nyckeltal</t>
  </si>
  <si>
    <t>År 1</t>
  </si>
  <si>
    <t>År 2</t>
  </si>
  <si>
    <t>Antal barn per barngrupp</t>
  </si>
  <si>
    <t>Egen fakturering till vårdnadshavare</t>
  </si>
  <si>
    <t>Antal barn, snitt år 1</t>
  </si>
  <si>
    <t>Antal barn, snitt år 2</t>
  </si>
  <si>
    <t>Månadslön</t>
  </si>
  <si>
    <t xml:space="preserve">Lön lokalvårdare inkl. arbetsgivaravgift, pensionsavsättningar/kostnader. </t>
  </si>
  <si>
    <t>Lön annan tjänst inkl. arbetsgivaravgift, pensionsavsättningar/kostnader.</t>
  </si>
  <si>
    <t>Snitt strukturersättning år 1</t>
  </si>
  <si>
    <t>-</t>
  </si>
  <si>
    <t>Vikariekostnad och/eller annan tjänst, inkl. arbetsgivaravgift, pensionsavsättningar/kostnader.</t>
  </si>
  <si>
    <t>Heltidstjänster
 år 1</t>
  </si>
  <si>
    <t>Heltidstjänster 
år 2</t>
  </si>
  <si>
    <t>Antal barn per heltid förskollärare med förskollärarlegitimation</t>
  </si>
  <si>
    <t>Andel heltidstjänster förskollärare med förskollärarlegitimation (%)</t>
  </si>
  <si>
    <t>Endast kommunala förskolor</t>
  </si>
  <si>
    <t>N11701</t>
  </si>
  <si>
    <t>N11043</t>
  </si>
  <si>
    <t>N11041</t>
  </si>
  <si>
    <t>N11811</t>
  </si>
  <si>
    <t>N11813</t>
  </si>
  <si>
    <t>N11102</t>
  </si>
  <si>
    <t>N11034</t>
  </si>
  <si>
    <t>N11033</t>
  </si>
  <si>
    <t>Ja/Nej</t>
  </si>
  <si>
    <t>Avdrag år 1</t>
  </si>
  <si>
    <t>Avdrag år 2</t>
  </si>
  <si>
    <t>Nyckeltalsid</t>
  </si>
  <si>
    <t>Nyckeltalsbeskrivning</t>
  </si>
  <si>
    <t>Område</t>
  </si>
  <si>
    <t>N11044</t>
  </si>
  <si>
    <t>Småbarnsgrupp, antal barn per småbarnsgruppKälla: Jämförelsetal - Skolverket</t>
  </si>
  <si>
    <t>Riket</t>
  </si>
  <si>
    <t>Uppsala</t>
  </si>
  <si>
    <t>N11045</t>
  </si>
  <si>
    <t>Antal barn per småbarnsgrupp i enskild regi. Källa: Jämförelsetal - Skolverket</t>
  </si>
  <si>
    <t>N11046</t>
  </si>
  <si>
    <t>Antal barn per småbarnsgrupp i kommunal regi. Källa: Jämförelsetal - Skolverket</t>
  </si>
  <si>
    <t>Barn per barngrupp i förskola, lägeskommun, antal</t>
  </si>
  <si>
    <t>Barngrupp, antal barn per barngrupp. Källa: Skolverket</t>
  </si>
  <si>
    <t>x</t>
  </si>
  <si>
    <t>N11702</t>
  </si>
  <si>
    <t>Barngrupp, antal barn per barngrupp, enskild regi. Källa: Skolverket</t>
  </si>
  <si>
    <t>N11703</t>
  </si>
  <si>
    <t>Barngrupp, antal barn per barngrupp, kommunal regi. Källa: Skolverket</t>
  </si>
  <si>
    <t>Förskollärartäthet, antal barn/lärare med förskollärarlegitimation, lägeskommun</t>
  </si>
  <si>
    <t>Förskollärartäthet, inskrivna barn per årsarbetare (heltidstjänster) med förskollärarlegitimation, lägeskommun. Källa: Skolverket</t>
  </si>
  <si>
    <t>N11812</t>
  </si>
  <si>
    <t>Förskollärartäthet, antal barn/lärare med förskollärarlegitimation, enskild regi</t>
  </si>
  <si>
    <t>Förskollärartäthet, inskrivna barn per årsarbetare (heltidstjänster) med förskollärarlegitimation, enskild regi. Källa: Skolverket</t>
  </si>
  <si>
    <t>Förskollärartäthet, antal barn/lärare med förskollärarlegitimation, kommunal regi</t>
  </si>
  <si>
    <t>Förskollärartäthet, inskrivna barn per årsarbetare (heltidstjänster) med förskollärarlegitimation, kommunal regi. Källa: Skolverket</t>
  </si>
  <si>
    <t>Heltidstjänster i förskolan med förskollärarexamen, lägeskommun, andel (%)</t>
  </si>
  <si>
    <t>Andelen anställda med heltidstjänster (årsarbetare) som har förskollärarexamen. Källa: Jämförelsetal - Skolverket</t>
  </si>
  <si>
    <t>N11042</t>
  </si>
  <si>
    <t>Heltidstjänster i förskolan med förskollärarexamen, enskild regi, andel (%)</t>
  </si>
  <si>
    <t>Andelen anställda med heltidstjänster (årsarbetare) som har förskollärarexamen i enskild regi. Källa: Jämförelsetal - Skolverket</t>
  </si>
  <si>
    <t>Heltidstjänster i förskolan med förskollärarexamen, kommunal regi, andel (%)</t>
  </si>
  <si>
    <t>Andelen anställda inom förskola med heltidstjänster (årsarbetare) som har förskollärarexamen i kommunal regi. Källa: Skolverket</t>
  </si>
  <si>
    <t>N11808</t>
  </si>
  <si>
    <t>Heltidstjänster i förskolan med förskollärarlegitimation, lägeskommun, andel (%)</t>
  </si>
  <si>
    <t>Anställda, andel (%) heltidstjänster (årsarbetare) med förskollärarlegitimation, lägeskommun. Källa: Skolverket</t>
  </si>
  <si>
    <t>N11809</t>
  </si>
  <si>
    <t>Heltidstjänster i förskolan med förskollärarlegitimation, enskild regi, andel (%)</t>
  </si>
  <si>
    <t>Anställda, andel (%) årsarbetare med förskollärarlegitimation, enskild regi. Källa: Skolverket</t>
  </si>
  <si>
    <t>N11810</t>
  </si>
  <si>
    <t>Heltidstjänster i förskolan med förskollärarlegitimation, kommunal regi, andel (%)</t>
  </si>
  <si>
    <t>Andel anställda årsarbetare med förskollärarlegitimation, kommunal regi. Källa: Skolverket</t>
  </si>
  <si>
    <t>Inskrivna barn per årsarbetare i förskolan, lägeskommun, antal</t>
  </si>
  <si>
    <t>Antal barn, i åldern 1-5 år, i förskola totalt, dividerat med totalt antal årsarbetare i förskolan.  I antalet heltidstjänster har antalet anställda som arbetar med barn (exklusive städ- och kökspersonal) räknats om till heltidstjänster med hjälp av tjänstgöringsgraden. Arbetsledares schemalagda arbetstid i barngrupp har medräknats. Avser alla förskolor i kommunen oavsett regi. Uppgiften avser läsår, mätt 15/10. Ingår i Kommunens kvalitet i korthet (KKiK). Källa: SCB och Skolverket.</t>
  </si>
  <si>
    <t>N11008</t>
  </si>
  <si>
    <t>Kostnad förskola, kr/inskrivet barn</t>
  </si>
  <si>
    <t>Bruttokostnad minus interna intäkter och försäljning till andra kommuner och regioner för förskola, dividerat med genomsnittligt antal inskrivna barn i förskola vid mätning 15/10 föregående och innevarande år. Avser samtlig regi.  Källa: SCB och Skolverket.</t>
  </si>
  <si>
    <t>N11009</t>
  </si>
  <si>
    <t>Personalkostnad som andel av kostnaden för den kommunala förskolan, andel (%)</t>
  </si>
  <si>
    <t>Personalkostnader (löner och personalomkostnader) i förskolan, dividerat med kostnad kommunal förskola (bruttokostnad minus interna intäkter och köp av huvudverksamhet). Avser egen regi. Källa: SCB.</t>
  </si>
  <si>
    <t>N11032</t>
  </si>
  <si>
    <t>Kostnad kommunal förskola, kr/inskrivet barn</t>
  </si>
  <si>
    <t>Kostnad kommunal förskola (bruttokostnad minus interna intäkter och köp av huvudverksamhet) dividerat med antal inskrivna barn i förskola i kommunens egen regi, per kalenderår. Med kalenderår avses ett medelvärde av mätningarna 15 oktober innevarande och närmast föregående år. Avser egen regi. Källa: SCB.</t>
  </si>
  <si>
    <t>Bruttokostnad lokaler kommunal förskola, kr/inskrivet barn</t>
  </si>
  <si>
    <t>Bruttokostnad lokaler i kommunal förskola dividerat med antal inskrivna barn i förskola i kommunens egen regi, per kalenderår. Med kalenderår avses ett medelvärde av mätningarna 15 oktober innevarande och närmast föregående år. Avser egen regi. Källa: SCB.</t>
  </si>
  <si>
    <t>Bruttokostnad personal kommunal förskola, kr/inskrivet barn</t>
  </si>
  <si>
    <t>Bruttokostnad personal (löner och personalomkostnader) i kommunal förskola dividerat med antal inskrivna barn i förskola i kommunens egen regi, per kalenderår. Med kalenderår avses ett medelvärde av mätningarna 15 oktober innevarande och närmast föregående år. Avser egen regi. Källa: SCB.</t>
  </si>
  <si>
    <t>Kronor per barn och år</t>
  </si>
  <si>
    <t xml:space="preserve">
Grundbelopp exkl administration</t>
  </si>
  <si>
    <t>Administration 
3%</t>
  </si>
  <si>
    <t>Grundbelopp</t>
  </si>
  <si>
    <t>1-2 år över 25 timmar per vecka</t>
  </si>
  <si>
    <t>1-2 år tom 25 timmar per vecka</t>
  </si>
  <si>
    <t>3-5 år över 25 timmar per vecka</t>
  </si>
  <si>
    <t>3-5 år tom 25 timmar per vecka</t>
  </si>
  <si>
    <t>Allmän förskola</t>
  </si>
  <si>
    <t>* ersättning vid 10 timmar öppettid per dag.</t>
  </si>
  <si>
    <t>Summa personalkostnad</t>
  </si>
  <si>
    <t>Summa utbetalning löner, avgifter och avsättning</t>
  </si>
  <si>
    <t>Summa heltidstjänster i barngrupp</t>
  </si>
  <si>
    <t>Kö och fakturering</t>
  </si>
  <si>
    <t xml:space="preserve"> </t>
  </si>
  <si>
    <t>Lön måltidspersonal inkl. arbetsgivaravgift, pensionsavsättningar/kostnader</t>
  </si>
  <si>
    <t>Lön lokalvårdare inkl. arbetsgivaravgift, pensionsavsättningar/kostnader</t>
  </si>
  <si>
    <t>Lön annan tjänst och/eller vikarier, inkl. arbetsgivaravgift, pensionsavsättningar/kostnader</t>
  </si>
  <si>
    <t>Vikariekostnad och/eller annan tjänst än de ovan, inkl. arbetsgivaravgift, pensionsavsättningar/kostnader</t>
  </si>
  <si>
    <t>Egenavgifter samt personlig skatt (vid AB)</t>
  </si>
  <si>
    <t>Egna uttag (vid enskild firma)</t>
  </si>
  <si>
    <t>Administration, telefoni och kopiering</t>
  </si>
  <si>
    <t>Lokalens storlek</t>
  </si>
  <si>
    <t>Kvm</t>
  </si>
  <si>
    <t>Ange lokalens totala yta i kvadratmeter (kvm)</t>
  </si>
  <si>
    <t>Typ av tjänst</t>
  </si>
  <si>
    <t>Månadstjänst</t>
  </si>
  <si>
    <t>Ferietjänst</t>
  </si>
  <si>
    <t>Uppehållstjänst</t>
  </si>
  <si>
    <t>Ange antal per tjänst</t>
  </si>
  <si>
    <t>Lokalhyra (inkl. vatten, el, värme, sophämtning)</t>
  </si>
  <si>
    <t>Transport-/resekostnader</t>
  </si>
  <si>
    <t>FRÅGOR OM VERKSAMHETEN</t>
  </si>
  <si>
    <t>SAMMANSTÄLLNING</t>
  </si>
  <si>
    <t>Antal planerade tjänster, typ av tjänst omräknat till planerade heltidstjänster</t>
  </si>
  <si>
    <t>Förskollärare, legitimerade</t>
  </si>
  <si>
    <t>Barnskötare</t>
  </si>
  <si>
    <t>Måltidspersonal</t>
  </si>
  <si>
    <t xml:space="preserve">Lokalvårdare </t>
  </si>
  <si>
    <t>Annan tjänst och/eller vikarier</t>
  </si>
  <si>
    <t>ERSÄTTNINGAR FÖR PEDAGOGISK VERKSAMHET I UPPSALA KOMMUN</t>
  </si>
  <si>
    <t>KOLADA NYCKELTAL</t>
  </si>
  <si>
    <t>Arbetsgivaravgift och pensionavsättning/-kostnad, i %</t>
  </si>
  <si>
    <t>Lägeskommun = alla förskolor i Uppsala kommun, kommunala och fristående</t>
  </si>
  <si>
    <t>Välj från listan</t>
  </si>
  <si>
    <t>Lön måltidspersonal inkl. arbetsgivaravgift, pensionsavsättningar/kostnader.</t>
  </si>
  <si>
    <r>
      <rPr>
        <sz val="10"/>
        <rFont val="Calibri"/>
        <family val="2"/>
        <scheme val="minor"/>
      </rPr>
      <t>Se hela dokumentet på kommunens hemsida:</t>
    </r>
    <r>
      <rPr>
        <u/>
        <sz val="10"/>
        <color theme="10"/>
        <rFont val="Calibri"/>
        <family val="2"/>
        <scheme val="minor"/>
      </rPr>
      <t xml:space="preserve"> https://utforareskola.uppsala.se/ersattningar-och-bidrag/</t>
    </r>
  </si>
  <si>
    <r>
      <t xml:space="preserve">Barn per barngrupp 1-3 år (småbarnsgrupp) i förskola, </t>
    </r>
    <r>
      <rPr>
        <sz val="9"/>
        <color rgb="FFFF0000"/>
        <rFont val="Source Sans Pro"/>
        <family val="2"/>
      </rPr>
      <t>lägeskommun</t>
    </r>
    <r>
      <rPr>
        <sz val="9"/>
        <color theme="1"/>
        <rFont val="Source Sans Pro"/>
        <family val="2"/>
      </rPr>
      <t>, antal</t>
    </r>
  </si>
  <si>
    <r>
      <t xml:space="preserve">Barn per barngrupp 1-3 år (småbarnsgrupp) i förskola, </t>
    </r>
    <r>
      <rPr>
        <sz val="9"/>
        <color rgb="FFFF0000"/>
        <rFont val="Source Sans Pro"/>
        <family val="2"/>
      </rPr>
      <t>enskild</t>
    </r>
    <r>
      <rPr>
        <sz val="9"/>
        <color theme="1"/>
        <rFont val="Source Sans Pro"/>
        <family val="2"/>
      </rPr>
      <t xml:space="preserve"> regi, antal (-2021)</t>
    </r>
  </si>
  <si>
    <r>
      <t xml:space="preserve">Barn per barngrupp 1-3 år (småbarnsgrupp) i förskola, </t>
    </r>
    <r>
      <rPr>
        <sz val="9"/>
        <color rgb="FFFF0000"/>
        <rFont val="Source Sans Pro"/>
        <family val="2"/>
      </rPr>
      <t>kommunal</t>
    </r>
    <r>
      <rPr>
        <sz val="9"/>
        <color theme="1"/>
        <rFont val="Source Sans Pro"/>
        <family val="2"/>
      </rPr>
      <t xml:space="preserve"> regi, antal</t>
    </r>
  </si>
  <si>
    <r>
      <t xml:space="preserve">Barn per barngrupp i förskola, </t>
    </r>
    <r>
      <rPr>
        <sz val="9"/>
        <color rgb="FFFF0000"/>
        <rFont val="Source Sans Pro"/>
        <family val="2"/>
      </rPr>
      <t>enskild</t>
    </r>
    <r>
      <rPr>
        <sz val="9"/>
        <color theme="1"/>
        <rFont val="Source Sans Pro"/>
        <family val="2"/>
      </rPr>
      <t xml:space="preserve"> regi, antal</t>
    </r>
  </si>
  <si>
    <r>
      <t xml:space="preserve">Barn per barngrupp i förskola, </t>
    </r>
    <r>
      <rPr>
        <sz val="9"/>
        <color rgb="FFFF0000"/>
        <rFont val="Source Sans Pro"/>
        <family val="2"/>
      </rPr>
      <t>kommunal</t>
    </r>
    <r>
      <rPr>
        <sz val="9"/>
        <color theme="1"/>
        <rFont val="Source Sans Pro"/>
        <family val="2"/>
      </rPr>
      <t xml:space="preserve"> regi, antal</t>
    </r>
  </si>
  <si>
    <t>Används i budget-mallen</t>
  </si>
  <si>
    <t>År 2019</t>
  </si>
  <si>
    <t>År 2020</t>
  </si>
  <si>
    <t>År 2021</t>
  </si>
  <si>
    <t>År 2022</t>
  </si>
  <si>
    <t>År 2023</t>
  </si>
  <si>
    <r>
      <t xml:space="preserve">Antal barn per heltidsanställd i barngrupp </t>
    </r>
    <r>
      <rPr>
        <vertAlign val="superscript"/>
        <sz val="9"/>
        <color theme="1"/>
        <rFont val="Source Sans Pro"/>
        <family val="2"/>
      </rPr>
      <t>1)</t>
    </r>
  </si>
  <si>
    <r>
      <t xml:space="preserve">Personalkostnad per inskrivet barn </t>
    </r>
    <r>
      <rPr>
        <vertAlign val="superscript"/>
        <sz val="9"/>
        <color theme="1"/>
        <rFont val="Source Sans Pro"/>
        <family val="2"/>
      </rPr>
      <t>2)</t>
    </r>
  </si>
  <si>
    <r>
      <t xml:space="preserve">Lokalkostnad per barn, kr </t>
    </r>
    <r>
      <rPr>
        <vertAlign val="superscript"/>
        <sz val="9"/>
        <color theme="1"/>
        <rFont val="Source Sans Pro"/>
        <family val="2"/>
      </rPr>
      <t>2)</t>
    </r>
  </si>
  <si>
    <r>
      <t>Antal kvm per barn</t>
    </r>
    <r>
      <rPr>
        <vertAlign val="superscript"/>
        <sz val="9"/>
        <color theme="1"/>
        <rFont val="Source Sans Pro"/>
        <family val="2"/>
      </rPr>
      <t xml:space="preserve"> 3)</t>
    </r>
  </si>
  <si>
    <r>
      <t xml:space="preserve">Måltidskostnad per år och barn </t>
    </r>
    <r>
      <rPr>
        <vertAlign val="superscript"/>
        <sz val="9"/>
        <color theme="1"/>
        <rFont val="Source Sans Pro"/>
        <family val="2"/>
      </rPr>
      <t>3)</t>
    </r>
  </si>
  <si>
    <r>
      <t xml:space="preserve">Total kostnad per barn </t>
    </r>
    <r>
      <rPr>
        <b/>
        <vertAlign val="superscript"/>
        <sz val="9"/>
        <color theme="1"/>
        <rFont val="Source Sans Pro"/>
        <family val="2"/>
      </rPr>
      <t>2)</t>
    </r>
  </si>
  <si>
    <t>Ink moms</t>
  </si>
  <si>
    <t>Snitt maxtaxa</t>
  </si>
  <si>
    <t>Förskola</t>
  </si>
  <si>
    <t>Datum</t>
  </si>
  <si>
    <t>Avgift för adm hantering av faktureringstjänster avsende fristående fsk m egen kö</t>
  </si>
  <si>
    <t>Antalet inskrivna barn</t>
  </si>
  <si>
    <t>0-20</t>
  </si>
  <si>
    <t>21-40</t>
  </si>
  <si>
    <t>41-60</t>
  </si>
  <si>
    <t>61-100</t>
  </si>
  <si>
    <t>101- fler</t>
  </si>
  <si>
    <t>Avgiftens storlek per år (kr)</t>
  </si>
  <si>
    <t>Avdrag egen fakturering</t>
  </si>
  <si>
    <t>Egen kö, kommunal fakturering</t>
  </si>
  <si>
    <t>Se kostnad flik Grundbelopp</t>
  </si>
  <si>
    <t>Fyll i de gula rutorna</t>
  </si>
  <si>
    <t>Rektorstjänst</t>
  </si>
  <si>
    <t>Lön för ledning (rektor) inkl. arbetsgivaravgift, pensionsavsättningar/kostnader</t>
  </si>
  <si>
    <t>År 2024</t>
  </si>
  <si>
    <t>Uppsala kommunala förskolor 2024
Källa: Kolada</t>
  </si>
  <si>
    <t>Referenskostnad riket/ lägeskommun 2024
Källa: Kolada</t>
  </si>
  <si>
    <t>Kommunalt bidrag år 1 (2026 års grundbelopp)</t>
  </si>
  <si>
    <t>Kommunalt bidrag år 2 (2026 års grundbelopp)</t>
  </si>
  <si>
    <t>Uppdaterat: 2026-01-29</t>
  </si>
  <si>
    <t>Extra pensionsavsättning</t>
  </si>
  <si>
    <t>1) Nyckeltalet finns endast för lägeskommun, dvs fristående och kommunala förskolor i kommunen, i Kolada
2) Nyckeltalet finns endast för kommunala förskolor i Kolada
3) Nyckeltalet jämförs med Uppsalas kommunala förskolor 2025, nyckeltalet redovisas inte i Kolada</t>
  </si>
  <si>
    <t>Procentantalet går att ändra</t>
  </si>
  <si>
    <t>OBS, samtliga kostnader registreras med minustecken framför</t>
  </si>
  <si>
    <t>Förskola, grundbelopp*,  2026</t>
  </si>
  <si>
    <t>Uppdaterat:20260202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</si>
</sst>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r&quot;;[Red]\-#,##0\ &quot;kr&quot;"/>
    <numFmt numFmtId="8" formatCode="#,##0.00\ &quot;kr&quot;;[Red]\-#,##0.00\ &quot;kr&quot;"/>
    <numFmt numFmtId="164" formatCode="#,##0\ &quot;kr&quot;"/>
    <numFmt numFmtId="165" formatCode="0.0"/>
    <numFmt numFmtId="166" formatCode="#,##0\ [$kr-41D];[Red]\-#,##0\ [$kr-41D]"/>
    <numFmt numFmtId="167" formatCode="#,##0.0_ ;[Red]\-#,##0.0\ "/>
    <numFmt numFmtId="168" formatCode="#,##0.0"/>
    <numFmt numFmtId="169" formatCode="#,##0\ [$kr-41D]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Source Sans Pro"/>
      <family val="2"/>
    </font>
    <font>
      <sz val="10"/>
      <color theme="1"/>
      <name val="Source Sans Pro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1"/>
      <name val="Source Sans Pro"/>
      <family val="2"/>
    </font>
    <font>
      <b/>
      <sz val="16"/>
      <color theme="1"/>
      <name val="Source Sans Pro"/>
      <family val="2"/>
    </font>
    <font>
      <b/>
      <sz val="9"/>
      <color indexed="81"/>
      <name val="Tahoma"/>
      <family val="2"/>
    </font>
    <font>
      <b/>
      <sz val="10"/>
      <color theme="0"/>
      <name val="Source Sans Pro"/>
      <family val="2"/>
    </font>
    <font>
      <b/>
      <sz val="9"/>
      <color theme="1"/>
      <name val="Source Sans Pro"/>
      <family val="2"/>
    </font>
    <font>
      <sz val="9"/>
      <color theme="1"/>
      <name val="Source Sans Pro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Source Sans Pro"/>
      <family val="2"/>
    </font>
    <font>
      <sz val="10"/>
      <color rgb="FFFF0000"/>
      <name val="Source Sans Pro"/>
      <family val="2"/>
    </font>
    <font>
      <sz val="16"/>
      <color theme="1"/>
      <name val="Source Sans Pro"/>
      <family val="2"/>
    </font>
    <font>
      <sz val="14"/>
      <color rgb="FFFF0000"/>
      <name val="Source Sans Pro"/>
      <family val="2"/>
    </font>
    <font>
      <sz val="11"/>
      <color rgb="FF0070C0"/>
      <name val="Source Sans Pro"/>
      <family val="2"/>
    </font>
    <font>
      <b/>
      <sz val="12"/>
      <color theme="1"/>
      <name val="Source Sans Pro"/>
      <family val="2"/>
    </font>
    <font>
      <b/>
      <sz val="12"/>
      <name val="Source Sans Pro"/>
      <family val="2"/>
    </font>
    <font>
      <sz val="10"/>
      <color rgb="FF0070C0"/>
      <name val="Source Sans Pro"/>
      <family val="2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FF0000"/>
      <name val="Source Sans Pro"/>
      <family val="2"/>
    </font>
    <font>
      <b/>
      <sz val="9"/>
      <name val="Source Sans Pro"/>
      <family val="2"/>
    </font>
    <font>
      <sz val="9"/>
      <name val="Source Sans Pro"/>
      <family val="2"/>
    </font>
    <font>
      <sz val="9"/>
      <color rgb="FF000000"/>
      <name val="Source Sans Pro"/>
      <family val="2"/>
    </font>
    <font>
      <vertAlign val="superscript"/>
      <sz val="9"/>
      <color theme="1"/>
      <name val="Source Sans Pro"/>
      <family val="2"/>
    </font>
    <font>
      <b/>
      <vertAlign val="superscript"/>
      <sz val="9"/>
      <color theme="1"/>
      <name val="Source Sans Pro"/>
      <family val="2"/>
    </font>
    <font>
      <b/>
      <i/>
      <sz val="12"/>
      <name val="Source Sans Pro"/>
      <family val="2"/>
    </font>
    <font>
      <i/>
      <sz val="9"/>
      <color theme="1"/>
      <name val="Source Sans Pro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ck">
        <color theme="0" tint="-0.499984740745262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ck">
        <color theme="0" tint="-0.49998474074526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thin">
        <color rgb="FFCCCCCC"/>
      </left>
      <right style="thin">
        <color rgb="FFCCCCCC"/>
      </right>
      <top style="thin">
        <color theme="0" tint="-0.14999847407452621"/>
      </top>
      <bottom style="thin">
        <color rgb="FFCCCCCC"/>
      </bottom>
      <diagonal/>
    </border>
    <border>
      <left style="thin">
        <color rgb="FFCCCCCC"/>
      </left>
      <right/>
      <top style="thin">
        <color theme="0" tint="-0.14999847407452621"/>
      </top>
      <bottom style="thin">
        <color rgb="FFCCCCCC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/>
      <top style="thin">
        <color theme="0" tint="-0.14999847407452621"/>
      </top>
      <bottom/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8" fillId="7" borderId="0">
      <alignment vertical="center"/>
    </xf>
    <xf numFmtId="0" fontId="9" fillId="0" borderId="0"/>
    <xf numFmtId="0" fontId="9" fillId="0" borderId="0">
      <alignment horizontal="right"/>
    </xf>
    <xf numFmtId="0" fontId="17" fillId="0" borderId="0" applyNumberForma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6" fontId="2" fillId="0" borderId="0" xfId="0" applyNumberFormat="1" applyFont="1" applyAlignment="1">
      <alignment horizontal="right" vertical="center" wrapText="1"/>
    </xf>
    <xf numFmtId="0" fontId="2" fillId="0" borderId="0" xfId="0" applyFont="1"/>
    <xf numFmtId="0" fontId="6" fillId="0" borderId="0" xfId="0" applyFont="1"/>
    <xf numFmtId="0" fontId="1" fillId="0" borderId="0" xfId="0" applyFont="1" applyAlignment="1">
      <alignment wrapText="1"/>
    </xf>
    <xf numFmtId="8" fontId="1" fillId="0" borderId="0" xfId="0" applyNumberFormat="1" applyFont="1"/>
    <xf numFmtId="0" fontId="2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2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Alignment="1">
      <alignment horizontal="center"/>
    </xf>
    <xf numFmtId="0" fontId="14" fillId="9" borderId="0" xfId="3" applyFont="1" applyFill="1">
      <alignment vertical="center"/>
    </xf>
    <xf numFmtId="0" fontId="12" fillId="0" borderId="14" xfId="0" applyFont="1" applyBorder="1"/>
    <xf numFmtId="0" fontId="12" fillId="0" borderId="15" xfId="0" applyFont="1" applyBorder="1"/>
    <xf numFmtId="0" fontId="20" fillId="0" borderId="14" xfId="0" applyFont="1" applyBorder="1"/>
    <xf numFmtId="0" fontId="21" fillId="0" borderId="14" xfId="0" applyFont="1" applyBorder="1"/>
    <xf numFmtId="0" fontId="22" fillId="0" borderId="0" xfId="0" applyFont="1"/>
    <xf numFmtId="0" fontId="7" fillId="0" borderId="0" xfId="0" applyFont="1"/>
    <xf numFmtId="0" fontId="19" fillId="0" borderId="0" xfId="0" applyFont="1"/>
    <xf numFmtId="0" fontId="25" fillId="0" borderId="0" xfId="0" applyFont="1"/>
    <xf numFmtId="0" fontId="18" fillId="0" borderId="0" xfId="0" applyFont="1"/>
    <xf numFmtId="0" fontId="23" fillId="0" borderId="0" xfId="0" applyFont="1"/>
    <xf numFmtId="0" fontId="26" fillId="0" borderId="0" xfId="6" applyFont="1"/>
    <xf numFmtId="0" fontId="28" fillId="0" borderId="0" xfId="0" applyFont="1"/>
    <xf numFmtId="0" fontId="18" fillId="8" borderId="0" xfId="4" applyFont="1" applyFill="1"/>
    <xf numFmtId="0" fontId="18" fillId="8" borderId="0" xfId="5" applyFont="1" applyFill="1" applyAlignment="1">
      <alignment horizontal="right" wrapText="1"/>
    </xf>
    <xf numFmtId="0" fontId="7" fillId="0" borderId="5" xfId="4" applyFont="1" applyBorder="1"/>
    <xf numFmtId="0" fontId="18" fillId="0" borderId="5" xfId="5" applyFont="1" applyBorder="1">
      <alignment horizontal="right"/>
    </xf>
    <xf numFmtId="0" fontId="7" fillId="0" borderId="3" xfId="4" applyFont="1" applyBorder="1"/>
    <xf numFmtId="3" fontId="7" fillId="0" borderId="3" xfId="5" applyNumberFormat="1" applyFont="1" applyBorder="1">
      <alignment horizontal="right"/>
    </xf>
    <xf numFmtId="3" fontId="7" fillId="8" borderId="3" xfId="5" applyNumberFormat="1" applyFont="1" applyFill="1" applyBorder="1">
      <alignment horizontal="right"/>
    </xf>
    <xf numFmtId="0" fontId="7" fillId="0" borderId="4" xfId="4" applyFont="1" applyBorder="1"/>
    <xf numFmtId="3" fontId="7" fillId="0" borderId="4" xfId="5" applyNumberFormat="1" applyFont="1" applyBorder="1">
      <alignment horizontal="right"/>
    </xf>
    <xf numFmtId="0" fontId="15" fillId="0" borderId="29" xfId="0" applyFont="1" applyBorder="1"/>
    <xf numFmtId="0" fontId="15" fillId="0" borderId="29" xfId="0" applyFont="1" applyBorder="1" applyAlignment="1">
      <alignment wrapText="1"/>
    </xf>
    <xf numFmtId="0" fontId="15" fillId="0" borderId="29" xfId="0" applyFont="1" applyBorder="1" applyAlignment="1">
      <alignment horizontal="center"/>
    </xf>
    <xf numFmtId="0" fontId="15" fillId="0" borderId="30" xfId="0" applyFont="1" applyBorder="1"/>
    <xf numFmtId="0" fontId="15" fillId="0" borderId="9" xfId="0" applyFont="1" applyBorder="1" applyAlignment="1">
      <alignment horizontal="left" wrapText="1"/>
    </xf>
    <xf numFmtId="0" fontId="16" fillId="2" borderId="2" xfId="0" applyFont="1" applyFill="1" applyBorder="1"/>
    <xf numFmtId="0" fontId="16" fillId="2" borderId="2" xfId="0" applyFont="1" applyFill="1" applyBorder="1" applyAlignment="1">
      <alignment wrapText="1"/>
    </xf>
    <xf numFmtId="0" fontId="16" fillId="2" borderId="2" xfId="0" applyFont="1" applyFill="1" applyBorder="1" applyAlignment="1">
      <alignment horizontal="center"/>
    </xf>
    <xf numFmtId="168" fontId="16" fillId="2" borderId="2" xfId="0" applyNumberFormat="1" applyFont="1" applyFill="1" applyBorder="1"/>
    <xf numFmtId="168" fontId="16" fillId="2" borderId="7" xfId="0" applyNumberFormat="1" applyFont="1" applyFill="1" applyBorder="1"/>
    <xf numFmtId="0" fontId="16" fillId="0" borderId="9" xfId="0" applyFont="1" applyBorder="1" applyAlignment="1">
      <alignment horizontal="center"/>
    </xf>
    <xf numFmtId="0" fontId="16" fillId="6" borderId="2" xfId="0" applyFont="1" applyFill="1" applyBorder="1"/>
    <xf numFmtId="0" fontId="16" fillId="6" borderId="2" xfId="0" applyFont="1" applyFill="1" applyBorder="1" applyAlignment="1">
      <alignment wrapText="1"/>
    </xf>
    <xf numFmtId="0" fontId="16" fillId="6" borderId="2" xfId="0" applyFont="1" applyFill="1" applyBorder="1" applyAlignment="1">
      <alignment horizontal="center"/>
    </xf>
    <xf numFmtId="168" fontId="16" fillId="6" borderId="2" xfId="0" applyNumberFormat="1" applyFont="1" applyFill="1" applyBorder="1"/>
    <xf numFmtId="168" fontId="16" fillId="6" borderId="7" xfId="0" applyNumberFormat="1" applyFont="1" applyFill="1" applyBorder="1"/>
    <xf numFmtId="0" fontId="16" fillId="5" borderId="2" xfId="0" applyFont="1" applyFill="1" applyBorder="1"/>
    <xf numFmtId="0" fontId="16" fillId="5" borderId="2" xfId="0" applyFont="1" applyFill="1" applyBorder="1" applyAlignment="1">
      <alignment wrapText="1"/>
    </xf>
    <xf numFmtId="0" fontId="16" fillId="5" borderId="2" xfId="0" applyFont="1" applyFill="1" applyBorder="1" applyAlignment="1">
      <alignment horizontal="center"/>
    </xf>
    <xf numFmtId="168" fontId="16" fillId="5" borderId="2" xfId="0" applyNumberFormat="1" applyFont="1" applyFill="1" applyBorder="1"/>
    <xf numFmtId="168" fontId="16" fillId="5" borderId="7" xfId="0" applyNumberFormat="1" applyFont="1" applyFill="1" applyBorder="1"/>
    <xf numFmtId="0" fontId="16" fillId="5" borderId="1" xfId="0" applyFont="1" applyFill="1" applyBorder="1"/>
    <xf numFmtId="0" fontId="16" fillId="5" borderId="1" xfId="0" applyFont="1" applyFill="1" applyBorder="1" applyAlignment="1">
      <alignment wrapText="1"/>
    </xf>
    <xf numFmtId="0" fontId="16" fillId="5" borderId="1" xfId="0" applyFont="1" applyFill="1" applyBorder="1" applyAlignment="1">
      <alignment horizontal="center"/>
    </xf>
    <xf numFmtId="168" fontId="16" fillId="5" borderId="1" xfId="0" applyNumberFormat="1" applyFont="1" applyFill="1" applyBorder="1"/>
    <xf numFmtId="168" fontId="16" fillId="5" borderId="8" xfId="0" applyNumberFormat="1" applyFont="1" applyFill="1" applyBorder="1"/>
    <xf numFmtId="0" fontId="16" fillId="0" borderId="16" xfId="0" applyFont="1" applyBorder="1" applyAlignment="1">
      <alignment vertical="center" wrapText="1"/>
    </xf>
    <xf numFmtId="6" fontId="16" fillId="4" borderId="0" xfId="0" applyNumberFormat="1" applyFont="1" applyFill="1" applyAlignment="1" applyProtection="1">
      <alignment horizontal="right" vertical="center" wrapText="1"/>
      <protection locked="0"/>
    </xf>
    <xf numFmtId="164" fontId="16" fillId="0" borderId="0" xfId="0" applyNumberFormat="1" applyFont="1"/>
    <xf numFmtId="0" fontId="16" fillId="0" borderId="17" xfId="0" applyFont="1" applyBorder="1"/>
    <xf numFmtId="0" fontId="15" fillId="0" borderId="25" xfId="0" applyFont="1" applyBorder="1" applyAlignment="1">
      <alignment horizontal="left" wrapText="1"/>
    </xf>
    <xf numFmtId="0" fontId="31" fillId="0" borderId="16" xfId="2" applyFont="1" applyFill="1" applyBorder="1" applyAlignment="1">
      <alignment vertical="center" wrapText="1"/>
    </xf>
    <xf numFmtId="0" fontId="31" fillId="4" borderId="0" xfId="2" applyFont="1" applyFill="1" applyBorder="1" applyAlignment="1" applyProtection="1">
      <alignment vertical="center" wrapText="1"/>
      <protection locked="0"/>
    </xf>
    <xf numFmtId="164" fontId="16" fillId="0" borderId="0" xfId="0" applyNumberFormat="1" applyFont="1" applyAlignment="1">
      <alignment vertical="center" wrapText="1"/>
    </xf>
    <xf numFmtId="164" fontId="16" fillId="0" borderId="17" xfId="0" applyNumberFormat="1" applyFont="1" applyBorder="1" applyAlignment="1">
      <alignment vertical="center" wrapText="1"/>
    </xf>
    <xf numFmtId="0" fontId="30" fillId="0" borderId="16" xfId="2" applyFont="1" applyFill="1" applyBorder="1" applyAlignment="1">
      <alignment vertical="center" wrapText="1"/>
    </xf>
    <xf numFmtId="164" fontId="15" fillId="0" borderId="0" xfId="0" applyNumberFormat="1" applyFont="1"/>
    <xf numFmtId="164" fontId="15" fillId="0" borderId="17" xfId="0" applyNumberFormat="1" applyFont="1" applyBorder="1"/>
    <xf numFmtId="0" fontId="16" fillId="0" borderId="0" xfId="0" applyFont="1"/>
    <xf numFmtId="164" fontId="15" fillId="0" borderId="17" xfId="0" applyNumberFormat="1" applyFont="1" applyBorder="1" applyAlignment="1">
      <alignment horizontal="right"/>
    </xf>
    <xf numFmtId="0" fontId="30" fillId="4" borderId="0" xfId="2" applyFont="1" applyFill="1" applyBorder="1" applyAlignment="1" applyProtection="1">
      <alignment vertical="center" wrapText="1"/>
      <protection locked="0"/>
    </xf>
    <xf numFmtId="165" fontId="31" fillId="4" borderId="0" xfId="2" applyNumberFormat="1" applyFont="1" applyFill="1" applyBorder="1" applyAlignment="1" applyProtection="1">
      <alignment vertical="center" wrapText="1"/>
      <protection locked="0"/>
    </xf>
    <xf numFmtId="164" fontId="16" fillId="4" borderId="0" xfId="0" applyNumberFormat="1" applyFont="1" applyFill="1" applyAlignment="1" applyProtection="1">
      <alignment vertical="center" wrapText="1"/>
      <protection locked="0"/>
    </xf>
    <xf numFmtId="165" fontId="30" fillId="0" borderId="0" xfId="2" applyNumberFormat="1" applyFont="1" applyFill="1" applyBorder="1" applyAlignment="1">
      <alignment vertical="center" wrapText="1"/>
    </xf>
    <xf numFmtId="0" fontId="16" fillId="0" borderId="16" xfId="0" applyFont="1" applyBorder="1"/>
    <xf numFmtId="0" fontId="16" fillId="0" borderId="18" xfId="0" applyFont="1" applyBorder="1"/>
    <xf numFmtId="0" fontId="16" fillId="4" borderId="19" xfId="0" applyFont="1" applyFill="1" applyBorder="1" applyAlignment="1" applyProtection="1">
      <alignment horizontal="right"/>
      <protection locked="0"/>
    </xf>
    <xf numFmtId="0" fontId="16" fillId="0" borderId="19" xfId="0" applyFont="1" applyBorder="1"/>
    <xf numFmtId="0" fontId="16" fillId="0" borderId="20" xfId="0" applyFont="1" applyBorder="1"/>
    <xf numFmtId="0" fontId="15" fillId="0" borderId="24" xfId="0" applyFont="1" applyBorder="1" applyAlignment="1">
      <alignment vertical="center" wrapText="1"/>
    </xf>
    <xf numFmtId="164" fontId="16" fillId="4" borderId="17" xfId="0" applyNumberFormat="1" applyFont="1" applyFill="1" applyBorder="1" applyAlignment="1" applyProtection="1">
      <alignment vertical="center" wrapText="1"/>
      <protection locked="0"/>
    </xf>
    <xf numFmtId="0" fontId="15" fillId="0" borderId="22" xfId="0" applyFont="1" applyBorder="1" applyAlignment="1">
      <alignment vertical="center" wrapText="1"/>
    </xf>
    <xf numFmtId="164" fontId="15" fillId="0" borderId="23" xfId="0" applyNumberFormat="1" applyFont="1" applyBorder="1" applyAlignment="1">
      <alignment horizontal="right" vertical="center" wrapText="1"/>
    </xf>
    <xf numFmtId="0" fontId="16" fillId="0" borderId="16" xfId="0" applyFont="1" applyBorder="1" applyAlignment="1">
      <alignment wrapText="1"/>
    </xf>
    <xf numFmtId="0" fontId="32" fillId="0" borderId="16" xfId="0" applyFont="1" applyBorder="1" applyAlignment="1">
      <alignment vertical="center" wrapText="1"/>
    </xf>
    <xf numFmtId="0" fontId="31" fillId="0" borderId="16" xfId="0" applyFont="1" applyBorder="1" applyAlignment="1">
      <alignment vertical="center" wrapText="1"/>
    </xf>
    <xf numFmtId="164" fontId="15" fillId="0" borderId="25" xfId="0" applyNumberFormat="1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6" fontId="15" fillId="0" borderId="27" xfId="0" applyNumberFormat="1" applyFont="1" applyBorder="1" applyAlignment="1">
      <alignment horizontal="right" vertical="center" wrapText="1"/>
    </xf>
    <xf numFmtId="166" fontId="15" fillId="0" borderId="6" xfId="0" applyNumberFormat="1" applyFont="1" applyBorder="1" applyAlignment="1">
      <alignment vertical="center" wrapText="1"/>
    </xf>
    <xf numFmtId="166" fontId="15" fillId="0" borderId="25" xfId="0" applyNumberFormat="1" applyFont="1" applyBorder="1" applyAlignment="1">
      <alignment vertical="center" wrapText="1"/>
    </xf>
    <xf numFmtId="0" fontId="15" fillId="0" borderId="16" xfId="0" applyFont="1" applyBorder="1" applyAlignment="1">
      <alignment vertical="center"/>
    </xf>
    <xf numFmtId="8" fontId="16" fillId="0" borderId="0" xfId="0" applyNumberFormat="1" applyFont="1"/>
    <xf numFmtId="164" fontId="16" fillId="10" borderId="0" xfId="0" applyNumberFormat="1" applyFont="1" applyFill="1" applyAlignment="1">
      <alignment vertical="center" wrapText="1"/>
    </xf>
    <xf numFmtId="164" fontId="15" fillId="0" borderId="6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right" vertical="center" wrapText="1"/>
    </xf>
    <xf numFmtId="6" fontId="15" fillId="0" borderId="28" xfId="0" applyNumberFormat="1" applyFont="1" applyBorder="1" applyAlignment="1">
      <alignment horizontal="right" vertical="center" wrapText="1"/>
    </xf>
    <xf numFmtId="0" fontId="15" fillId="0" borderId="24" xfId="0" applyFont="1" applyBorder="1" applyAlignment="1">
      <alignment wrapText="1"/>
    </xf>
    <xf numFmtId="6" fontId="15" fillId="0" borderId="6" xfId="0" applyNumberFormat="1" applyFont="1" applyBorder="1" applyAlignment="1">
      <alignment horizontal="left" wrapText="1"/>
    </xf>
    <xf numFmtId="0" fontId="30" fillId="0" borderId="6" xfId="0" applyFont="1" applyBorder="1" applyAlignment="1">
      <alignment horizontal="left" wrapText="1"/>
    </xf>
    <xf numFmtId="165" fontId="16" fillId="2" borderId="0" xfId="0" applyNumberFormat="1" applyFont="1" applyFill="1" applyAlignment="1">
      <alignment horizontal="right" vertical="center" wrapText="1"/>
    </xf>
    <xf numFmtId="0" fontId="15" fillId="0" borderId="0" xfId="0" applyFont="1"/>
    <xf numFmtId="9" fontId="16" fillId="2" borderId="0" xfId="1" applyFont="1" applyFill="1" applyBorder="1" applyAlignment="1">
      <alignment horizontal="right" vertical="center" wrapText="1"/>
    </xf>
    <xf numFmtId="9" fontId="15" fillId="0" borderId="0" xfId="0" applyNumberFormat="1" applyFont="1" applyAlignment="1">
      <alignment vertical="center"/>
    </xf>
    <xf numFmtId="9" fontId="16" fillId="0" borderId="17" xfId="0" applyNumberFormat="1" applyFont="1" applyBorder="1" applyAlignment="1">
      <alignment vertical="center"/>
    </xf>
    <xf numFmtId="0" fontId="15" fillId="0" borderId="0" xfId="0" applyFont="1" applyAlignment="1">
      <alignment horizontal="right"/>
    </xf>
    <xf numFmtId="167" fontId="16" fillId="0" borderId="0" xfId="0" applyNumberFormat="1" applyFont="1" applyAlignment="1">
      <alignment horizontal="right" vertical="center" wrapText="1"/>
    </xf>
    <xf numFmtId="6" fontId="16" fillId="0" borderId="0" xfId="0" applyNumberFormat="1" applyFont="1" applyAlignment="1">
      <alignment horizontal="right" vertical="center" wrapText="1"/>
    </xf>
    <xf numFmtId="0" fontId="16" fillId="0" borderId="17" xfId="0" applyFont="1" applyBorder="1" applyAlignment="1">
      <alignment horizontal="right"/>
    </xf>
    <xf numFmtId="6" fontId="15" fillId="0" borderId="21" xfId="0" applyNumberFormat="1" applyFont="1" applyBorder="1" applyAlignment="1">
      <alignment horizontal="right" vertical="center" wrapText="1"/>
    </xf>
    <xf numFmtId="0" fontId="30" fillId="0" borderId="32" xfId="2" applyFont="1" applyFill="1" applyBorder="1" applyAlignment="1">
      <alignment vertical="center" wrapText="1"/>
    </xf>
    <xf numFmtId="164" fontId="16" fillId="0" borderId="17" xfId="0" applyNumberFormat="1" applyFont="1" applyBorder="1"/>
    <xf numFmtId="164" fontId="15" fillId="0" borderId="21" xfId="0" applyNumberFormat="1" applyFont="1" applyBorder="1"/>
    <xf numFmtId="164" fontId="15" fillId="0" borderId="23" xfId="0" applyNumberFormat="1" applyFont="1" applyBorder="1"/>
    <xf numFmtId="0" fontId="20" fillId="0" borderId="0" xfId="0" applyFont="1"/>
    <xf numFmtId="0" fontId="21" fillId="0" borderId="0" xfId="0" applyFont="1"/>
    <xf numFmtId="0" fontId="12" fillId="0" borderId="17" xfId="0" applyFont="1" applyBorder="1"/>
    <xf numFmtId="0" fontId="2" fillId="0" borderId="11" xfId="0" applyFont="1" applyBorder="1"/>
    <xf numFmtId="0" fontId="30" fillId="10" borderId="16" xfId="0" applyFont="1" applyFill="1" applyBorder="1"/>
    <xf numFmtId="0" fontId="30" fillId="0" borderId="16" xfId="0" applyFont="1" applyBorder="1"/>
    <xf numFmtId="0" fontId="15" fillId="11" borderId="24" xfId="0" applyFont="1" applyFill="1" applyBorder="1" applyAlignment="1">
      <alignment horizontal="left"/>
    </xf>
    <xf numFmtId="6" fontId="15" fillId="11" borderId="6" xfId="0" applyNumberFormat="1" applyFont="1" applyFill="1" applyBorder="1" applyAlignment="1">
      <alignment horizontal="left" vertical="center" wrapText="1"/>
    </xf>
    <xf numFmtId="0" fontId="15" fillId="11" borderId="6" xfId="0" applyFont="1" applyFill="1" applyBorder="1" applyAlignment="1">
      <alignment horizontal="left"/>
    </xf>
    <xf numFmtId="0" fontId="16" fillId="11" borderId="25" xfId="0" applyFont="1" applyFill="1" applyBorder="1"/>
    <xf numFmtId="0" fontId="30" fillId="11" borderId="24" xfId="2" applyFont="1" applyFill="1" applyBorder="1" applyAlignment="1">
      <alignment horizontal="left" wrapText="1"/>
    </xf>
    <xf numFmtId="8" fontId="30" fillId="11" borderId="6" xfId="2" applyNumberFormat="1" applyFont="1" applyFill="1" applyBorder="1" applyAlignment="1">
      <alignment horizontal="left" wrapText="1"/>
    </xf>
    <xf numFmtId="0" fontId="30" fillId="11" borderId="6" xfId="2" applyFont="1" applyFill="1" applyBorder="1" applyAlignment="1">
      <alignment horizontal="left" wrapText="1"/>
    </xf>
    <xf numFmtId="0" fontId="15" fillId="11" borderId="6" xfId="0" applyFont="1" applyFill="1" applyBorder="1" applyAlignment="1">
      <alignment horizontal="left" wrapText="1"/>
    </xf>
    <xf numFmtId="0" fontId="15" fillId="11" borderId="25" xfId="0" applyFont="1" applyFill="1" applyBorder="1" applyAlignment="1">
      <alignment horizontal="left" wrapText="1"/>
    </xf>
    <xf numFmtId="0" fontId="30" fillId="0" borderId="0" xfId="2" applyFont="1" applyFill="1" applyBorder="1" applyAlignment="1">
      <alignment vertical="center" wrapText="1"/>
    </xf>
    <xf numFmtId="49" fontId="30" fillId="11" borderId="6" xfId="2" applyNumberFormat="1" applyFont="1" applyFill="1" applyBorder="1" applyAlignment="1">
      <alignment horizontal="left" wrapText="1"/>
    </xf>
    <xf numFmtId="0" fontId="30" fillId="11" borderId="24" xfId="2" applyFont="1" applyFill="1" applyBorder="1" applyAlignment="1">
      <alignment vertical="center" wrapText="1"/>
    </xf>
    <xf numFmtId="0" fontId="15" fillId="11" borderId="6" xfId="0" applyFont="1" applyFill="1" applyBorder="1"/>
    <xf numFmtId="0" fontId="15" fillId="11" borderId="24" xfId="0" applyFont="1" applyFill="1" applyBorder="1"/>
    <xf numFmtId="0" fontId="16" fillId="11" borderId="6" xfId="0" applyFont="1" applyFill="1" applyBorder="1"/>
    <xf numFmtId="0" fontId="24" fillId="11" borderId="13" xfId="0" applyFont="1" applyFill="1" applyBorder="1"/>
    <xf numFmtId="0" fontId="23" fillId="11" borderId="13" xfId="0" applyFont="1" applyFill="1" applyBorder="1" applyAlignment="1">
      <alignment vertical="center"/>
    </xf>
    <xf numFmtId="8" fontId="23" fillId="11" borderId="15" xfId="0" applyNumberFormat="1" applyFont="1" applyFill="1" applyBorder="1"/>
    <xf numFmtId="0" fontId="15" fillId="11" borderId="24" xfId="0" applyFont="1" applyFill="1" applyBorder="1" applyAlignment="1">
      <alignment vertical="center" wrapText="1"/>
    </xf>
    <xf numFmtId="49" fontId="15" fillId="11" borderId="25" xfId="0" applyNumberFormat="1" applyFont="1" applyFill="1" applyBorder="1" applyAlignment="1">
      <alignment horizontal="left" vertical="center" wrapText="1"/>
    </xf>
    <xf numFmtId="0" fontId="15" fillId="10" borderId="22" xfId="0" applyFont="1" applyFill="1" applyBorder="1" applyAlignment="1">
      <alignment vertical="center" wrapText="1"/>
    </xf>
    <xf numFmtId="164" fontId="15" fillId="10" borderId="23" xfId="0" applyNumberFormat="1" applyFont="1" applyFill="1" applyBorder="1" applyAlignment="1">
      <alignment horizontal="right" vertical="center" wrapText="1"/>
    </xf>
    <xf numFmtId="0" fontId="15" fillId="11" borderId="13" xfId="0" applyFont="1" applyFill="1" applyBorder="1" applyAlignment="1">
      <alignment vertical="center"/>
    </xf>
    <xf numFmtId="8" fontId="16" fillId="11" borderId="14" xfId="0" applyNumberFormat="1" applyFont="1" applyFill="1" applyBorder="1"/>
    <xf numFmtId="0" fontId="16" fillId="11" borderId="15" xfId="0" applyFont="1" applyFill="1" applyBorder="1"/>
    <xf numFmtId="49" fontId="15" fillId="11" borderId="6" xfId="0" applyNumberFormat="1" applyFont="1" applyFill="1" applyBorder="1" applyAlignment="1">
      <alignment horizontal="right" vertical="center" wrapText="1"/>
    </xf>
    <xf numFmtId="49" fontId="15" fillId="11" borderId="25" xfId="0" applyNumberFormat="1" applyFont="1" applyFill="1" applyBorder="1" applyAlignment="1">
      <alignment horizontal="right" vertical="center" wrapText="1"/>
    </xf>
    <xf numFmtId="0" fontId="23" fillId="11" borderId="13" xfId="0" applyFont="1" applyFill="1" applyBorder="1" applyAlignment="1">
      <alignment vertical="center" wrapText="1"/>
    </xf>
    <xf numFmtId="6" fontId="2" fillId="11" borderId="14" xfId="0" applyNumberFormat="1" applyFont="1" applyFill="1" applyBorder="1" applyAlignment="1">
      <alignment horizontal="right" vertical="center" wrapText="1"/>
    </xf>
    <xf numFmtId="0" fontId="1" fillId="11" borderId="14" xfId="0" applyFont="1" applyFill="1" applyBorder="1"/>
    <xf numFmtId="0" fontId="1" fillId="11" borderId="15" xfId="0" applyFont="1" applyFill="1" applyBorder="1"/>
    <xf numFmtId="9" fontId="16" fillId="4" borderId="17" xfId="1" applyFont="1" applyFill="1" applyBorder="1" applyAlignment="1" applyProtection="1">
      <alignment horizontal="center"/>
      <protection locked="0"/>
    </xf>
    <xf numFmtId="9" fontId="16" fillId="0" borderId="17" xfId="1" applyFont="1" applyFill="1" applyBorder="1" applyAlignment="1">
      <alignment horizontal="center"/>
    </xf>
    <xf numFmtId="3" fontId="7" fillId="0" borderId="0" xfId="5" applyNumberFormat="1" applyFont="1">
      <alignment horizontal="right"/>
    </xf>
    <xf numFmtId="3" fontId="7" fillId="0" borderId="32" xfId="5" applyNumberFormat="1" applyFont="1" applyBorder="1">
      <alignment horizontal="right"/>
    </xf>
    <xf numFmtId="0" fontId="30" fillId="0" borderId="32" xfId="2" applyFont="1" applyFill="1" applyBorder="1" applyAlignment="1">
      <alignment horizontal="left" vertical="center" wrapText="1"/>
    </xf>
    <xf numFmtId="0" fontId="7" fillId="0" borderId="0" xfId="4" applyFont="1"/>
    <xf numFmtId="0" fontId="18" fillId="0" borderId="0" xfId="5" applyFont="1">
      <alignment horizontal="right"/>
    </xf>
    <xf numFmtId="164" fontId="30" fillId="0" borderId="0" xfId="2" applyNumberFormat="1" applyFont="1" applyFill="1" applyBorder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35" fillId="4" borderId="16" xfId="0" applyFont="1" applyFill="1" applyBorder="1"/>
    <xf numFmtId="164" fontId="36" fillId="0" borderId="0" xfId="0" applyNumberFormat="1" applyFont="1"/>
    <xf numFmtId="164" fontId="16" fillId="4" borderId="23" xfId="0" applyNumberFormat="1" applyFont="1" applyFill="1" applyBorder="1" applyAlignment="1" applyProtection="1">
      <alignment vertical="center" wrapText="1"/>
      <protection locked="0"/>
    </xf>
    <xf numFmtId="164" fontId="16" fillId="4" borderId="34" xfId="0" applyNumberFormat="1" applyFont="1" applyFill="1" applyBorder="1" applyAlignment="1" applyProtection="1">
      <alignment vertical="center" wrapText="1"/>
      <protection locked="0"/>
    </xf>
    <xf numFmtId="0" fontId="15" fillId="0" borderId="35" xfId="0" applyFont="1" applyBorder="1"/>
    <xf numFmtId="168" fontId="16" fillId="2" borderId="0" xfId="0" applyNumberFormat="1" applyFont="1" applyFill="1"/>
    <xf numFmtId="168" fontId="16" fillId="6" borderId="0" xfId="0" applyNumberFormat="1" applyFont="1" applyFill="1"/>
    <xf numFmtId="168" fontId="16" fillId="5" borderId="0" xfId="0" applyNumberFormat="1" applyFont="1" applyFill="1"/>
    <xf numFmtId="169" fontId="15" fillId="0" borderId="6" xfId="0" applyNumberFormat="1" applyFont="1" applyBorder="1" applyAlignment="1">
      <alignment vertical="center" wrapText="1"/>
    </xf>
    <xf numFmtId="169" fontId="15" fillId="0" borderId="25" xfId="0" applyNumberFormat="1" applyFont="1" applyBorder="1" applyAlignment="1">
      <alignment vertical="center" wrapText="1"/>
    </xf>
    <xf numFmtId="0" fontId="16" fillId="0" borderId="18" xfId="0" applyFont="1" applyBorder="1" applyAlignment="1">
      <alignment horizontal="left" wrapText="1"/>
    </xf>
    <xf numFmtId="0" fontId="16" fillId="0" borderId="19" xfId="0" applyFont="1" applyBorder="1" applyAlignment="1">
      <alignment horizontal="left" wrapText="1"/>
    </xf>
    <xf numFmtId="0" fontId="16" fillId="0" borderId="20" xfId="0" applyFont="1" applyBorder="1" applyAlignment="1">
      <alignment horizontal="left" wrapText="1"/>
    </xf>
    <xf numFmtId="0" fontId="16" fillId="4" borderId="0" xfId="0" applyFont="1" applyFill="1" applyAlignment="1" applyProtection="1">
      <alignment horizontal="center"/>
      <protection locked="0"/>
    </xf>
    <xf numFmtId="15" fontId="16" fillId="4" borderId="33" xfId="0" applyNumberFormat="1" applyFont="1" applyFill="1" applyBorder="1" applyAlignment="1" applyProtection="1">
      <alignment horizontal="center"/>
      <protection locked="0"/>
    </xf>
  </cellXfs>
  <cellStyles count="7">
    <cellStyle name="Hyperlänk" xfId="6" builtinId="8"/>
    <cellStyle name="Neutral" xfId="2" builtinId="28"/>
    <cellStyle name="Normal" xfId="0" builtinId="0"/>
    <cellStyle name="Procent" xfId="1" builtinId="5"/>
    <cellStyle name="Tabellkalkyl" xfId="5" xr:uid="{54F53712-FE81-471B-A9A9-3310ABDEDA97}"/>
    <cellStyle name="Tabellrubrik" xfId="3" xr:uid="{04026890-1332-4C29-AB10-6ECC244134AF}"/>
    <cellStyle name="Tabelltext" xfId="4" xr:uid="{080D7155-DFFE-460D-A9AC-95AE5E35F2A9}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family val="2"/>
        <scheme val="none"/>
      </font>
      <numFmt numFmtId="30" formatCode="@"/>
      <fill>
        <patternFill patternType="solid">
          <fgColor indexed="64"/>
          <bgColor theme="0" tint="-4.9989318521683403E-2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medium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Source Sans Pro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outline="0">
        <bottom style="medium">
          <color rgb="FFB1B1B1"/>
        </bottom>
      </border>
    </dxf>
    <dxf>
      <font>
        <strike val="0"/>
        <outline val="0"/>
        <shadow val="0"/>
        <u val="none"/>
        <vertAlign val="baseline"/>
        <sz val="9"/>
        <color theme="1"/>
        <name val="Source Sans Pro"/>
        <family val="2"/>
        <scheme val="none"/>
      </font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Source Sans Pro"/>
        <family val="2"/>
        <scheme val="none"/>
      </font>
      <fill>
        <patternFill patternType="solid">
          <fgColor indexed="64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6D7DED-A8D8-4228-A956-24D4695C8E60}" name="Tabell1" displayName="Tabell1" ref="A31:B32" totalsRowShown="0" headerRowDxfId="24" dataDxfId="23" tableBorderDxfId="22">
  <tableColumns count="2">
    <tableColumn id="1" xr3:uid="{36D32A65-0CE5-4CF5-959A-A66923705CAB}" name="LIKVIDITETSBUDGET" dataDxfId="21"/>
    <tableColumn id="2" xr3:uid="{5D815D69-335D-460B-B33B-9122FC9D4DBD}" name=" " dataDxfId="2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utforareskola.uppsala.se/ersattningar-och-bidra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1AA1-E30B-4E62-B33D-187EF7115323}">
  <dimension ref="A1:N133"/>
  <sheetViews>
    <sheetView showGridLines="0" showZeros="0" topLeftCell="A16" zoomScaleNormal="100" workbookViewId="0">
      <selection activeCell="B4" sqref="B4:C4"/>
    </sheetView>
  </sheetViews>
  <sheetFormatPr defaultColWidth="9.28515625" defaultRowHeight="15" x14ac:dyDescent="0.25"/>
  <cols>
    <col min="1" max="1" width="35.85546875" style="1" customWidth="1"/>
    <col min="2" max="2" width="14.28515625" style="6" customWidth="1"/>
    <col min="3" max="3" width="14.28515625" style="1" customWidth="1"/>
    <col min="4" max="4" width="16.42578125" style="1" customWidth="1"/>
    <col min="5" max="5" width="16.5703125" style="1" customWidth="1"/>
    <col min="6" max="16384" width="9.28515625" style="1"/>
  </cols>
  <sheetData>
    <row r="1" spans="1:14" ht="21" x14ac:dyDescent="0.35">
      <c r="A1" s="144" t="s">
        <v>170</v>
      </c>
      <c r="B1" s="17"/>
      <c r="C1" s="19"/>
      <c r="D1" s="20"/>
      <c r="E1" s="18"/>
      <c r="F1" s="12"/>
    </row>
    <row r="2" spans="1:14" ht="21" x14ac:dyDescent="0.35">
      <c r="A2" s="169" t="s">
        <v>217</v>
      </c>
      <c r="B2" s="11"/>
      <c r="C2" s="123"/>
      <c r="D2" s="124"/>
      <c r="E2" s="125"/>
      <c r="F2" s="126"/>
    </row>
    <row r="3" spans="1:14" ht="21" x14ac:dyDescent="0.35">
      <c r="A3" s="127" t="s">
        <v>204</v>
      </c>
      <c r="B3" s="182"/>
      <c r="C3" s="182"/>
      <c r="D3" s="124"/>
      <c r="E3" s="125"/>
      <c r="F3" s="126"/>
    </row>
    <row r="4" spans="1:14" ht="21" x14ac:dyDescent="0.35">
      <c r="A4" s="128" t="s">
        <v>205</v>
      </c>
      <c r="B4" s="183"/>
      <c r="C4" s="183"/>
      <c r="D4" s="124"/>
      <c r="E4" s="125"/>
      <c r="F4" s="126"/>
    </row>
    <row r="5" spans="1:14" x14ac:dyDescent="0.25">
      <c r="A5" s="129" t="s">
        <v>151</v>
      </c>
      <c r="B5" s="130" t="s">
        <v>79</v>
      </c>
      <c r="C5" s="131" t="s">
        <v>80</v>
      </c>
      <c r="D5" s="131" t="s">
        <v>81</v>
      </c>
      <c r="E5" s="132"/>
      <c r="F5" s="13"/>
    </row>
    <row r="6" spans="1:14" x14ac:dyDescent="0.25">
      <c r="A6" s="64" t="s">
        <v>215</v>
      </c>
      <c r="B6" s="65" t="s">
        <v>182</v>
      </c>
      <c r="C6" s="170" t="s">
        <v>216</v>
      </c>
      <c r="D6" s="66"/>
      <c r="E6" s="67"/>
      <c r="F6" s="13"/>
    </row>
    <row r="7" spans="1:14" x14ac:dyDescent="0.25">
      <c r="A7" s="64" t="s">
        <v>57</v>
      </c>
      <c r="B7" s="65" t="s">
        <v>182</v>
      </c>
      <c r="C7" s="66">
        <f>IF(B7="Ja",B15*-'Grundbelopp 2026'!B15,0)*12</f>
        <v>0</v>
      </c>
      <c r="D7" s="66">
        <f>IF(B7="Ja",C15*-'Grundbelopp 2026'!B15,0)*12</f>
        <v>0</v>
      </c>
      <c r="E7" s="67"/>
      <c r="F7" s="14"/>
    </row>
    <row r="8" spans="1:14" ht="36.75" x14ac:dyDescent="0.25">
      <c r="A8" s="133" t="s">
        <v>35</v>
      </c>
      <c r="B8" s="134" t="s">
        <v>58</v>
      </c>
      <c r="C8" s="135" t="s">
        <v>59</v>
      </c>
      <c r="D8" s="136" t="s">
        <v>223</v>
      </c>
      <c r="E8" s="137" t="s">
        <v>224</v>
      </c>
    </row>
    <row r="9" spans="1:14" ht="24" x14ac:dyDescent="0.35">
      <c r="A9" s="69" t="s">
        <v>36</v>
      </c>
      <c r="B9" s="70"/>
      <c r="C9" s="70"/>
      <c r="D9" s="71">
        <f>B9*'Grundbelopp 2026'!E6</f>
        <v>0</v>
      </c>
      <c r="E9" s="72">
        <f>C9*'Grundbelopp 2026'!E6</f>
        <v>0</v>
      </c>
      <c r="M9" s="11"/>
    </row>
    <row r="10" spans="1:14" ht="24" x14ac:dyDescent="0.3">
      <c r="A10" s="69" t="s">
        <v>37</v>
      </c>
      <c r="B10" s="70"/>
      <c r="C10" s="70"/>
      <c r="D10" s="71">
        <f>B10*'Grundbelopp 2026'!E7</f>
        <v>0</v>
      </c>
      <c r="E10" s="72">
        <f>C10*'Grundbelopp 2026'!E7</f>
        <v>0</v>
      </c>
      <c r="M10" s="10"/>
      <c r="N10" s="3"/>
    </row>
    <row r="11" spans="1:14" ht="24" x14ac:dyDescent="0.25">
      <c r="A11" s="69" t="s">
        <v>38</v>
      </c>
      <c r="B11" s="70"/>
      <c r="C11" s="70"/>
      <c r="D11" s="71">
        <f>B11*'Grundbelopp 2026'!E8</f>
        <v>0</v>
      </c>
      <c r="E11" s="72">
        <f>C11*'Grundbelopp 2026'!E8</f>
        <v>0</v>
      </c>
    </row>
    <row r="12" spans="1:14" ht="24" x14ac:dyDescent="0.25">
      <c r="A12" s="69" t="s">
        <v>39</v>
      </c>
      <c r="B12" s="70"/>
      <c r="C12" s="70"/>
      <c r="D12" s="71">
        <f>B12*'Grundbelopp 2026'!E9</f>
        <v>0</v>
      </c>
      <c r="E12" s="72">
        <f>C12*'Grundbelopp 2026'!E9</f>
        <v>0</v>
      </c>
    </row>
    <row r="13" spans="1:14" x14ac:dyDescent="0.25">
      <c r="A13" s="69" t="s">
        <v>40</v>
      </c>
      <c r="B13" s="70"/>
      <c r="C13" s="70"/>
      <c r="D13" s="71">
        <f>B13*'Grundbelopp 2026'!E10</f>
        <v>0</v>
      </c>
      <c r="E13" s="72">
        <f>C13*'Grundbelopp 2026'!E10</f>
        <v>0</v>
      </c>
    </row>
    <row r="14" spans="1:14" x14ac:dyDescent="0.25">
      <c r="A14" s="73" t="s">
        <v>214</v>
      </c>
      <c r="B14" s="167">
        <f>C7</f>
        <v>0</v>
      </c>
      <c r="C14" s="167">
        <f>D7</f>
        <v>0</v>
      </c>
      <c r="D14" s="71">
        <f>B14</f>
        <v>0</v>
      </c>
      <c r="E14" s="72">
        <f>C14</f>
        <v>0</v>
      </c>
    </row>
    <row r="15" spans="1:14" x14ac:dyDescent="0.25">
      <c r="A15" s="73" t="s">
        <v>41</v>
      </c>
      <c r="B15" s="138">
        <f>SUM(B9:B13)</f>
        <v>0</v>
      </c>
      <c r="C15" s="138">
        <f>SUM(C9:C13)</f>
        <v>0</v>
      </c>
      <c r="D15" s="74">
        <f>SUM(D9:D14)</f>
        <v>0</v>
      </c>
      <c r="E15" s="75">
        <f>SUM(E9:E14)</f>
        <v>0</v>
      </c>
    </row>
    <row r="16" spans="1:14" x14ac:dyDescent="0.25">
      <c r="A16" s="73" t="s">
        <v>63</v>
      </c>
      <c r="B16" s="71"/>
      <c r="C16" s="76"/>
      <c r="D16" s="74">
        <f>B15*'Grundbelopp 2026'!B14</f>
        <v>0</v>
      </c>
      <c r="E16" s="77" t="s">
        <v>64</v>
      </c>
      <c r="F16" s="4"/>
    </row>
    <row r="17" spans="1:6" x14ac:dyDescent="0.25">
      <c r="A17" s="73" t="s">
        <v>42</v>
      </c>
      <c r="B17" s="78"/>
      <c r="C17" s="78"/>
      <c r="D17" s="76"/>
      <c r="E17" s="67"/>
    </row>
    <row r="18" spans="1:6" ht="48.75" x14ac:dyDescent="0.25">
      <c r="A18" s="133" t="s">
        <v>172</v>
      </c>
      <c r="B18" s="139" t="s">
        <v>66</v>
      </c>
      <c r="C18" s="139" t="s">
        <v>67</v>
      </c>
      <c r="D18" s="136" t="s">
        <v>60</v>
      </c>
      <c r="E18" s="137" t="s">
        <v>180</v>
      </c>
    </row>
    <row r="19" spans="1:6" x14ac:dyDescent="0.25">
      <c r="A19" s="69" t="s">
        <v>218</v>
      </c>
      <c r="B19" s="79"/>
      <c r="C19" s="79"/>
      <c r="D19" s="80"/>
      <c r="E19" s="160">
        <v>0.4</v>
      </c>
      <c r="F19" s="76" t="s">
        <v>228</v>
      </c>
    </row>
    <row r="20" spans="1:6" x14ac:dyDescent="0.25">
      <c r="A20" s="69" t="s">
        <v>173</v>
      </c>
      <c r="B20" s="79"/>
      <c r="C20" s="79"/>
      <c r="D20" s="80"/>
      <c r="E20" s="160">
        <v>0.4</v>
      </c>
    </row>
    <row r="21" spans="1:6" x14ac:dyDescent="0.25">
      <c r="A21" s="69" t="s">
        <v>174</v>
      </c>
      <c r="B21" s="79"/>
      <c r="C21" s="79"/>
      <c r="D21" s="80"/>
      <c r="E21" s="160">
        <v>0.4</v>
      </c>
    </row>
    <row r="22" spans="1:6" x14ac:dyDescent="0.25">
      <c r="A22" s="73" t="s">
        <v>150</v>
      </c>
      <c r="B22" s="81">
        <f>SUM(B20:B21)</f>
        <v>0</v>
      </c>
      <c r="C22" s="81">
        <f>SUM(C20:C21)</f>
        <v>0</v>
      </c>
      <c r="D22" s="71"/>
      <c r="E22" s="161"/>
    </row>
    <row r="23" spans="1:6" x14ac:dyDescent="0.25">
      <c r="A23" s="69" t="s">
        <v>175</v>
      </c>
      <c r="B23" s="79"/>
      <c r="C23" s="79"/>
      <c r="D23" s="80"/>
      <c r="E23" s="160">
        <v>0.4</v>
      </c>
    </row>
    <row r="24" spans="1:6" x14ac:dyDescent="0.25">
      <c r="A24" s="69" t="s">
        <v>176</v>
      </c>
      <c r="B24" s="79"/>
      <c r="C24" s="79"/>
      <c r="D24" s="80"/>
      <c r="E24" s="160">
        <v>0.4</v>
      </c>
    </row>
    <row r="25" spans="1:6" x14ac:dyDescent="0.25">
      <c r="A25" s="69" t="s">
        <v>177</v>
      </c>
      <c r="B25" s="79"/>
      <c r="C25" s="79"/>
      <c r="D25" s="80"/>
      <c r="E25" s="160">
        <v>0.4</v>
      </c>
    </row>
    <row r="26" spans="1:6" x14ac:dyDescent="0.25">
      <c r="A26" s="140" t="s">
        <v>163</v>
      </c>
      <c r="B26" s="141" t="s">
        <v>164</v>
      </c>
      <c r="C26" s="141" t="s">
        <v>165</v>
      </c>
      <c r="D26" s="141" t="s">
        <v>166</v>
      </c>
      <c r="E26" s="132"/>
    </row>
    <row r="27" spans="1:6" x14ac:dyDescent="0.25">
      <c r="A27" s="82" t="s">
        <v>167</v>
      </c>
      <c r="B27" s="79"/>
      <c r="C27" s="79"/>
      <c r="D27" s="79"/>
      <c r="E27" s="67"/>
      <c r="F27" s="4"/>
    </row>
    <row r="28" spans="1:6" x14ac:dyDescent="0.25">
      <c r="A28" s="142" t="s">
        <v>160</v>
      </c>
      <c r="B28" s="141" t="s">
        <v>161</v>
      </c>
      <c r="C28" s="143"/>
      <c r="D28" s="143"/>
      <c r="E28" s="132"/>
    </row>
    <row r="29" spans="1:6" ht="15.75" thickBot="1" x14ac:dyDescent="0.3">
      <c r="A29" s="83" t="s">
        <v>162</v>
      </c>
      <c r="B29" s="84"/>
      <c r="C29" s="85"/>
      <c r="D29" s="85"/>
      <c r="E29" s="86"/>
    </row>
    <row r="30" spans="1:6" ht="15.75" thickBot="1" x14ac:dyDescent="0.3">
      <c r="B30" s="1"/>
    </row>
    <row r="31" spans="1:6" ht="15.75" x14ac:dyDescent="0.25">
      <c r="A31" s="145" t="s">
        <v>0</v>
      </c>
      <c r="B31" s="146" t="s">
        <v>152</v>
      </c>
    </row>
    <row r="32" spans="1:6" x14ac:dyDescent="0.25">
      <c r="A32" s="147" t="s">
        <v>1</v>
      </c>
      <c r="B32" s="148" t="s">
        <v>2</v>
      </c>
      <c r="C32" s="76"/>
    </row>
    <row r="33" spans="1:3" x14ac:dyDescent="0.25">
      <c r="A33" s="64" t="s">
        <v>3</v>
      </c>
      <c r="B33" s="72">
        <f>D15+D16</f>
        <v>0</v>
      </c>
      <c r="C33" s="76"/>
    </row>
    <row r="34" spans="1:3" x14ac:dyDescent="0.25">
      <c r="A34" s="64" t="s">
        <v>4</v>
      </c>
      <c r="B34" s="88">
        <v>0</v>
      </c>
      <c r="C34" s="76"/>
    </row>
    <row r="35" spans="1:3" x14ac:dyDescent="0.25">
      <c r="A35" s="64" t="s">
        <v>5</v>
      </c>
      <c r="B35" s="88">
        <v>0</v>
      </c>
      <c r="C35" s="76"/>
    </row>
    <row r="36" spans="1:3" x14ac:dyDescent="0.25">
      <c r="A36" s="64" t="s">
        <v>6</v>
      </c>
      <c r="B36" s="88">
        <v>0</v>
      </c>
      <c r="C36" s="76"/>
    </row>
    <row r="37" spans="1:3" x14ac:dyDescent="0.25">
      <c r="A37" s="64" t="s">
        <v>7</v>
      </c>
      <c r="B37" s="88">
        <v>0</v>
      </c>
      <c r="C37" s="76"/>
    </row>
    <row r="38" spans="1:3" x14ac:dyDescent="0.25">
      <c r="A38" s="64" t="s">
        <v>8</v>
      </c>
      <c r="B38" s="88">
        <v>0</v>
      </c>
      <c r="C38" s="76"/>
    </row>
    <row r="39" spans="1:3" x14ac:dyDescent="0.25">
      <c r="A39" s="64" t="s">
        <v>1</v>
      </c>
      <c r="B39" s="88"/>
      <c r="C39" s="76"/>
    </row>
    <row r="40" spans="1:3" x14ac:dyDescent="0.25">
      <c r="A40" s="149" t="s">
        <v>9</v>
      </c>
      <c r="B40" s="150">
        <f>SUM(B33:B39)</f>
        <v>0</v>
      </c>
      <c r="C40" s="76"/>
    </row>
    <row r="41" spans="1:3" x14ac:dyDescent="0.25">
      <c r="A41" s="82"/>
      <c r="B41" s="67"/>
      <c r="C41" s="76"/>
    </row>
    <row r="42" spans="1:3" x14ac:dyDescent="0.25">
      <c r="A42" s="147" t="s">
        <v>10</v>
      </c>
      <c r="B42" s="148" t="s">
        <v>2</v>
      </c>
      <c r="C42" s="76"/>
    </row>
    <row r="43" spans="1:3" ht="24" x14ac:dyDescent="0.25">
      <c r="A43" s="64" t="s">
        <v>219</v>
      </c>
      <c r="B43" s="72">
        <f>$B$19*$D$19*(1+$E$19)*12.2*-1</f>
        <v>0</v>
      </c>
      <c r="C43" s="76"/>
    </row>
    <row r="44" spans="1:3" ht="24" x14ac:dyDescent="0.25">
      <c r="A44" s="64" t="s">
        <v>11</v>
      </c>
      <c r="B44" s="72">
        <f>$B$20*$D$20*(1+$E$20)*12.2*-1</f>
        <v>0</v>
      </c>
      <c r="C44" s="76"/>
    </row>
    <row r="45" spans="1:3" ht="24" x14ac:dyDescent="0.25">
      <c r="A45" s="64" t="s">
        <v>12</v>
      </c>
      <c r="B45" s="72">
        <f>$B$21*$D$21*(1+$E$21)*12.2*-1</f>
        <v>0</v>
      </c>
      <c r="C45" s="76"/>
    </row>
    <row r="46" spans="1:3" ht="24.75" x14ac:dyDescent="0.25">
      <c r="A46" s="91" t="s">
        <v>153</v>
      </c>
      <c r="B46" s="72">
        <f>$B$23*$D$23*(1+$E$23)*12.2*-1</f>
        <v>0</v>
      </c>
      <c r="C46" s="76"/>
    </row>
    <row r="47" spans="1:3" ht="24" x14ac:dyDescent="0.25">
      <c r="A47" s="92" t="s">
        <v>154</v>
      </c>
      <c r="B47" s="72">
        <f>$B$24*$D$24*(1+$E$24)*12.2*-1</f>
        <v>0</v>
      </c>
      <c r="C47" s="76"/>
    </row>
    <row r="48" spans="1:3" ht="36" x14ac:dyDescent="0.25">
      <c r="A48" s="92" t="s">
        <v>155</v>
      </c>
      <c r="B48" s="72">
        <f>$B$25*$D$25*(1+$E$25)*12.2*-1</f>
        <v>0</v>
      </c>
      <c r="C48" s="76"/>
    </row>
    <row r="49" spans="1:9" ht="48" customHeight="1" x14ac:dyDescent="0.25">
      <c r="A49" s="93" t="s">
        <v>156</v>
      </c>
      <c r="B49" s="88"/>
      <c r="C49" s="76" t="s">
        <v>229</v>
      </c>
      <c r="D49" s="4"/>
      <c r="E49" s="21"/>
      <c r="H49" s="8"/>
      <c r="I49" s="4"/>
    </row>
    <row r="50" spans="1:9" ht="24" x14ac:dyDescent="0.25">
      <c r="A50" s="87" t="s">
        <v>149</v>
      </c>
      <c r="B50" s="94">
        <f>SUBTOTAL(109,B43:B49)</f>
        <v>0</v>
      </c>
      <c r="C50" s="95"/>
      <c r="D50" s="21"/>
    </row>
    <row r="51" spans="1:9" x14ac:dyDescent="0.25">
      <c r="A51" s="64" t="s">
        <v>159</v>
      </c>
      <c r="B51" s="88"/>
      <c r="C51" s="76" t="s">
        <v>229</v>
      </c>
    </row>
    <row r="52" spans="1:9" x14ac:dyDescent="0.25">
      <c r="A52" s="64" t="s">
        <v>13</v>
      </c>
      <c r="B52" s="88"/>
      <c r="C52" s="76"/>
    </row>
    <row r="53" spans="1:9" x14ac:dyDescent="0.25">
      <c r="A53" s="64" t="s">
        <v>14</v>
      </c>
      <c r="B53" s="88"/>
      <c r="C53" s="76"/>
    </row>
    <row r="54" spans="1:9" ht="24" x14ac:dyDescent="0.25">
      <c r="A54" s="64" t="s">
        <v>168</v>
      </c>
      <c r="B54" s="88"/>
      <c r="C54" s="76"/>
    </row>
    <row r="55" spans="1:9" x14ac:dyDescent="0.25">
      <c r="A55" s="64" t="s">
        <v>15</v>
      </c>
      <c r="B55" s="88"/>
      <c r="C55" s="76"/>
    </row>
    <row r="56" spans="1:9" x14ac:dyDescent="0.25">
      <c r="A56" s="64" t="s">
        <v>16</v>
      </c>
      <c r="B56" s="88"/>
      <c r="C56" s="76"/>
    </row>
    <row r="57" spans="1:9" x14ac:dyDescent="0.25">
      <c r="A57" s="64" t="s">
        <v>17</v>
      </c>
      <c r="B57" s="88"/>
      <c r="C57" s="76"/>
    </row>
    <row r="58" spans="1:9" x14ac:dyDescent="0.25">
      <c r="A58" s="64" t="s">
        <v>18</v>
      </c>
      <c r="B58" s="88"/>
      <c r="C58" s="76"/>
    </row>
    <row r="59" spans="1:9" x14ac:dyDescent="0.25">
      <c r="A59" s="64" t="s">
        <v>19</v>
      </c>
      <c r="B59" s="88"/>
      <c r="C59" s="76"/>
    </row>
    <row r="60" spans="1:9" x14ac:dyDescent="0.25">
      <c r="A60" s="64" t="s">
        <v>20</v>
      </c>
      <c r="B60" s="88"/>
      <c r="C60" s="76"/>
    </row>
    <row r="61" spans="1:9" x14ac:dyDescent="0.25">
      <c r="A61" s="64" t="s">
        <v>21</v>
      </c>
      <c r="B61" s="88"/>
      <c r="C61" s="76"/>
    </row>
    <row r="62" spans="1:9" x14ac:dyDescent="0.25">
      <c r="A62" s="64" t="s">
        <v>22</v>
      </c>
      <c r="B62" s="88"/>
      <c r="C62" s="76"/>
    </row>
    <row r="63" spans="1:9" x14ac:dyDescent="0.25">
      <c r="A63" s="64" t="s">
        <v>23</v>
      </c>
      <c r="B63" s="88"/>
      <c r="C63" s="76"/>
    </row>
    <row r="64" spans="1:9" ht="24" x14ac:dyDescent="0.25">
      <c r="A64" s="64" t="s">
        <v>24</v>
      </c>
      <c r="B64" s="88"/>
      <c r="C64" s="76"/>
    </row>
    <row r="65" spans="1:4" x14ac:dyDescent="0.25">
      <c r="A65" s="64" t="s">
        <v>169</v>
      </c>
      <c r="B65" s="88"/>
      <c r="C65" s="76"/>
    </row>
    <row r="66" spans="1:4" x14ac:dyDescent="0.25">
      <c r="A66" s="64" t="s">
        <v>25</v>
      </c>
      <c r="B66" s="88"/>
      <c r="C66" s="76"/>
    </row>
    <row r="67" spans="1:4" x14ac:dyDescent="0.25">
      <c r="A67" s="64" t="s">
        <v>26</v>
      </c>
      <c r="B67" s="88"/>
      <c r="C67" s="76"/>
    </row>
    <row r="68" spans="1:4" x14ac:dyDescent="0.25">
      <c r="A68" s="64" t="s">
        <v>27</v>
      </c>
      <c r="B68" s="88"/>
      <c r="C68" s="76"/>
    </row>
    <row r="69" spans="1:4" x14ac:dyDescent="0.25">
      <c r="A69" s="64" t="s">
        <v>28</v>
      </c>
      <c r="B69" s="88"/>
      <c r="C69" s="76"/>
    </row>
    <row r="70" spans="1:4" x14ac:dyDescent="0.25">
      <c r="A70" s="64" t="s">
        <v>29</v>
      </c>
      <c r="B70" s="88"/>
      <c r="C70" s="76"/>
    </row>
    <row r="71" spans="1:4" x14ac:dyDescent="0.25">
      <c r="A71" s="64" t="s">
        <v>157</v>
      </c>
      <c r="B71" s="88"/>
      <c r="C71" s="76"/>
    </row>
    <row r="72" spans="1:4" x14ac:dyDescent="0.25">
      <c r="A72" s="64" t="s">
        <v>158</v>
      </c>
      <c r="B72" s="88"/>
      <c r="C72" s="76"/>
    </row>
    <row r="73" spans="1:4" x14ac:dyDescent="0.25">
      <c r="A73" s="64" t="s">
        <v>32</v>
      </c>
      <c r="B73" s="88">
        <v>0</v>
      </c>
      <c r="C73" s="76"/>
    </row>
    <row r="74" spans="1:4" x14ac:dyDescent="0.25">
      <c r="A74" s="64" t="s">
        <v>226</v>
      </c>
      <c r="B74" s="88">
        <v>0</v>
      </c>
      <c r="C74" s="76"/>
    </row>
    <row r="75" spans="1:4" x14ac:dyDescent="0.25">
      <c r="A75" s="89" t="s">
        <v>33</v>
      </c>
      <c r="B75" s="90">
        <f>SUM(B50:B74)</f>
        <v>0</v>
      </c>
      <c r="C75" s="76"/>
    </row>
    <row r="76" spans="1:4" ht="15.75" thickBot="1" x14ac:dyDescent="0.3">
      <c r="A76" s="96" t="s">
        <v>34</v>
      </c>
      <c r="B76" s="97">
        <f>B40+B75</f>
        <v>0</v>
      </c>
      <c r="C76" s="76"/>
    </row>
    <row r="77" spans="1:4" ht="15.75" thickBot="1" x14ac:dyDescent="0.3">
      <c r="A77" s="76"/>
      <c r="B77" s="76"/>
      <c r="C77" s="76"/>
    </row>
    <row r="78" spans="1:4" x14ac:dyDescent="0.25">
      <c r="A78" s="151" t="s">
        <v>43</v>
      </c>
      <c r="B78" s="152"/>
      <c r="C78" s="153"/>
    </row>
    <row r="79" spans="1:4" x14ac:dyDescent="0.25">
      <c r="A79" s="147" t="s">
        <v>44</v>
      </c>
      <c r="B79" s="154" t="s">
        <v>2</v>
      </c>
      <c r="C79" s="155" t="s">
        <v>45</v>
      </c>
      <c r="D79" s="9"/>
    </row>
    <row r="80" spans="1:4" x14ac:dyDescent="0.25">
      <c r="A80" s="64" t="s">
        <v>3</v>
      </c>
      <c r="B80" s="71">
        <f>+D15+D16+C7</f>
        <v>0</v>
      </c>
      <c r="C80" s="72">
        <f>+E15+D7</f>
        <v>0</v>
      </c>
      <c r="D80" s="9"/>
    </row>
    <row r="81" spans="1:5" x14ac:dyDescent="0.25">
      <c r="A81" s="64" t="s">
        <v>4</v>
      </c>
      <c r="B81" s="71">
        <f>B34</f>
        <v>0</v>
      </c>
      <c r="C81" s="88">
        <v>0</v>
      </c>
      <c r="D81" s="9"/>
    </row>
    <row r="82" spans="1:5" x14ac:dyDescent="0.25">
      <c r="A82" s="64" t="s">
        <v>46</v>
      </c>
      <c r="B82" s="80">
        <v>0</v>
      </c>
      <c r="C82" s="88">
        <v>0</v>
      </c>
      <c r="D82" s="9"/>
    </row>
    <row r="83" spans="1:5" x14ac:dyDescent="0.25">
      <c r="A83" s="87" t="s">
        <v>47</v>
      </c>
      <c r="B83" s="98">
        <f>SUM(B80:B82)</f>
        <v>0</v>
      </c>
      <c r="C83" s="99">
        <f>SUM(C80:C82)</f>
        <v>0</v>
      </c>
    </row>
    <row r="84" spans="1:5" x14ac:dyDescent="0.25">
      <c r="A84" s="100"/>
      <c r="B84" s="101"/>
      <c r="C84" s="67"/>
      <c r="D84" s="9"/>
    </row>
    <row r="85" spans="1:5" x14ac:dyDescent="0.25">
      <c r="A85" s="147" t="s">
        <v>48</v>
      </c>
      <c r="B85" s="154" t="s">
        <v>2</v>
      </c>
      <c r="C85" s="155" t="s">
        <v>45</v>
      </c>
      <c r="D85" s="9"/>
    </row>
    <row r="86" spans="1:5" ht="24" x14ac:dyDescent="0.25">
      <c r="A86" s="64" t="s">
        <v>219</v>
      </c>
      <c r="B86" s="71">
        <f>+B43</f>
        <v>0</v>
      </c>
      <c r="C86" s="72">
        <f>C19*D19*(1+E19)*12.2*-1</f>
        <v>0</v>
      </c>
      <c r="D86" s="9"/>
    </row>
    <row r="87" spans="1:5" ht="24" x14ac:dyDescent="0.25">
      <c r="A87" s="64" t="s">
        <v>11</v>
      </c>
      <c r="B87" s="71">
        <f>+B44</f>
        <v>0</v>
      </c>
      <c r="C87" s="72">
        <f>C20*D20*(1+E20)*12.2*-1</f>
        <v>0</v>
      </c>
      <c r="D87" s="9"/>
    </row>
    <row r="88" spans="1:5" ht="24" x14ac:dyDescent="0.25">
      <c r="A88" s="64" t="s">
        <v>12</v>
      </c>
      <c r="B88" s="71">
        <f>+B45</f>
        <v>0</v>
      </c>
      <c r="C88" s="72">
        <f>C21*D21*(1+E21)*12.2*-1</f>
        <v>0</v>
      </c>
      <c r="D88" s="9"/>
    </row>
    <row r="89" spans="1:5" ht="24.75" x14ac:dyDescent="0.25">
      <c r="A89" s="91" t="s">
        <v>183</v>
      </c>
      <c r="B89" s="71">
        <f>+B46</f>
        <v>0</v>
      </c>
      <c r="C89" s="72">
        <f>C23*D23*(1+E23)*12.2*-1</f>
        <v>0</v>
      </c>
      <c r="D89" s="9"/>
    </row>
    <row r="90" spans="1:5" ht="24" x14ac:dyDescent="0.25">
      <c r="A90" s="92" t="s">
        <v>61</v>
      </c>
      <c r="B90" s="71">
        <f t="shared" ref="B90:B92" si="0">+B47</f>
        <v>0</v>
      </c>
      <c r="C90" s="72">
        <f>C24*D24*(1+E24)*12.2*-1</f>
        <v>0</v>
      </c>
      <c r="D90" s="9"/>
    </row>
    <row r="91" spans="1:5" ht="24" x14ac:dyDescent="0.25">
      <c r="A91" s="92" t="s">
        <v>62</v>
      </c>
      <c r="B91" s="71">
        <f t="shared" si="0"/>
        <v>0</v>
      </c>
      <c r="C91" s="72">
        <f>C25*D25*(1+E25)*12.2*-1</f>
        <v>0</v>
      </c>
      <c r="D91" s="9"/>
    </row>
    <row r="92" spans="1:5" ht="35.25" customHeight="1" x14ac:dyDescent="0.25">
      <c r="A92" s="93" t="s">
        <v>65</v>
      </c>
      <c r="B92" s="71">
        <f t="shared" si="0"/>
        <v>0</v>
      </c>
      <c r="C92" s="88">
        <v>0</v>
      </c>
      <c r="D92" s="76" t="s">
        <v>229</v>
      </c>
      <c r="E92" s="21"/>
    </row>
    <row r="93" spans="1:5" x14ac:dyDescent="0.25">
      <c r="A93" s="87" t="s">
        <v>148</v>
      </c>
      <c r="B93" s="177">
        <f>SUM(B86:B92)</f>
        <v>0</v>
      </c>
      <c r="C93" s="178">
        <f>SUM(C86:C92)</f>
        <v>0</v>
      </c>
    </row>
    <row r="94" spans="1:5" x14ac:dyDescent="0.25">
      <c r="A94" s="64" t="s">
        <v>159</v>
      </c>
      <c r="B94" s="71">
        <f>B51</f>
        <v>0</v>
      </c>
      <c r="C94" s="171"/>
      <c r="D94" s="76" t="s">
        <v>229</v>
      </c>
    </row>
    <row r="95" spans="1:5" x14ac:dyDescent="0.25">
      <c r="A95" s="64" t="s">
        <v>13</v>
      </c>
      <c r="B95" s="71">
        <f t="shared" ref="B95:B98" si="1">B52</f>
        <v>0</v>
      </c>
      <c r="C95" s="88"/>
    </row>
    <row r="96" spans="1:5" x14ac:dyDescent="0.25">
      <c r="A96" s="64" t="s">
        <v>14</v>
      </c>
      <c r="B96" s="71">
        <f t="shared" si="1"/>
        <v>0</v>
      </c>
      <c r="C96" s="88"/>
    </row>
    <row r="97" spans="1:3" ht="24" x14ac:dyDescent="0.25">
      <c r="A97" s="64" t="s">
        <v>168</v>
      </c>
      <c r="B97" s="71">
        <f t="shared" si="1"/>
        <v>0</v>
      </c>
      <c r="C97" s="88"/>
    </row>
    <row r="98" spans="1:3" x14ac:dyDescent="0.25">
      <c r="A98" s="64" t="s">
        <v>15</v>
      </c>
      <c r="B98" s="71">
        <f t="shared" si="1"/>
        <v>0</v>
      </c>
      <c r="C98" s="88"/>
    </row>
    <row r="99" spans="1:3" x14ac:dyDescent="0.25">
      <c r="A99" s="64" t="s">
        <v>16</v>
      </c>
      <c r="B99" s="80">
        <v>0</v>
      </c>
      <c r="C99" s="88"/>
    </row>
    <row r="100" spans="1:3" x14ac:dyDescent="0.25">
      <c r="A100" s="64" t="s">
        <v>17</v>
      </c>
      <c r="B100" s="80">
        <v>0</v>
      </c>
      <c r="C100" s="88"/>
    </row>
    <row r="101" spans="1:3" x14ac:dyDescent="0.25">
      <c r="A101" s="64" t="s">
        <v>18</v>
      </c>
      <c r="B101" s="102">
        <f t="shared" ref="B101:B103" si="2">B58</f>
        <v>0</v>
      </c>
      <c r="C101" s="88"/>
    </row>
    <row r="102" spans="1:3" x14ac:dyDescent="0.25">
      <c r="A102" s="64" t="s">
        <v>19</v>
      </c>
      <c r="B102" s="80">
        <v>0</v>
      </c>
      <c r="C102" s="88"/>
    </row>
    <row r="103" spans="1:3" x14ac:dyDescent="0.25">
      <c r="A103" s="64" t="s">
        <v>20</v>
      </c>
      <c r="B103" s="102">
        <f t="shared" si="2"/>
        <v>0</v>
      </c>
      <c r="C103" s="88"/>
    </row>
    <row r="104" spans="1:3" x14ac:dyDescent="0.25">
      <c r="A104" s="64" t="s">
        <v>21</v>
      </c>
      <c r="B104" s="80">
        <v>0</v>
      </c>
      <c r="C104" s="88"/>
    </row>
    <row r="105" spans="1:3" x14ac:dyDescent="0.25">
      <c r="A105" s="64" t="s">
        <v>22</v>
      </c>
      <c r="B105" s="80">
        <v>0</v>
      </c>
      <c r="C105" s="88"/>
    </row>
    <row r="106" spans="1:3" x14ac:dyDescent="0.25">
      <c r="A106" s="64" t="s">
        <v>23</v>
      </c>
      <c r="B106" s="71">
        <f t="shared" ref="B106:B109" si="3">B63</f>
        <v>0</v>
      </c>
      <c r="C106" s="88"/>
    </row>
    <row r="107" spans="1:3" ht="24" x14ac:dyDescent="0.25">
      <c r="A107" s="64" t="s">
        <v>24</v>
      </c>
      <c r="B107" s="71">
        <f t="shared" si="3"/>
        <v>0</v>
      </c>
      <c r="C107" s="88"/>
    </row>
    <row r="108" spans="1:3" x14ac:dyDescent="0.25">
      <c r="A108" s="64" t="s">
        <v>169</v>
      </c>
      <c r="B108" s="71">
        <f t="shared" si="3"/>
        <v>0</v>
      </c>
      <c r="C108" s="88"/>
    </row>
    <row r="109" spans="1:3" x14ac:dyDescent="0.25">
      <c r="A109" s="64" t="s">
        <v>25</v>
      </c>
      <c r="B109" s="71">
        <f t="shared" si="3"/>
        <v>0</v>
      </c>
      <c r="C109" s="88">
        <v>0</v>
      </c>
    </row>
    <row r="110" spans="1:3" x14ac:dyDescent="0.25">
      <c r="A110" s="64" t="s">
        <v>49</v>
      </c>
      <c r="B110" s="80">
        <v>0</v>
      </c>
      <c r="C110" s="88">
        <v>0</v>
      </c>
    </row>
    <row r="111" spans="1:3" x14ac:dyDescent="0.25">
      <c r="A111" s="64" t="s">
        <v>50</v>
      </c>
      <c r="B111" s="80">
        <v>0</v>
      </c>
      <c r="C111" s="88">
        <v>0</v>
      </c>
    </row>
    <row r="112" spans="1:3" x14ac:dyDescent="0.25">
      <c r="A112" s="64" t="s">
        <v>26</v>
      </c>
      <c r="B112" s="71">
        <f>B67</f>
        <v>0</v>
      </c>
      <c r="C112" s="88">
        <v>0</v>
      </c>
    </row>
    <row r="113" spans="1:12" x14ac:dyDescent="0.25">
      <c r="A113" s="64" t="s">
        <v>28</v>
      </c>
      <c r="B113" s="71">
        <f>B69</f>
        <v>0</v>
      </c>
      <c r="C113" s="88">
        <v>0</v>
      </c>
    </row>
    <row r="114" spans="1:12" x14ac:dyDescent="0.25">
      <c r="A114" s="64" t="s">
        <v>29</v>
      </c>
      <c r="B114" s="71">
        <f>B70</f>
        <v>0</v>
      </c>
      <c r="C114" s="88">
        <v>0</v>
      </c>
    </row>
    <row r="115" spans="1:12" x14ac:dyDescent="0.25">
      <c r="A115" s="64" t="s">
        <v>30</v>
      </c>
      <c r="B115" s="71">
        <f t="shared" ref="B115:B118" si="4">B71</f>
        <v>0</v>
      </c>
      <c r="C115" s="88">
        <v>0</v>
      </c>
    </row>
    <row r="116" spans="1:12" x14ac:dyDescent="0.25">
      <c r="A116" s="64" t="s">
        <v>31</v>
      </c>
      <c r="B116" s="71">
        <f t="shared" si="4"/>
        <v>0</v>
      </c>
      <c r="C116" s="88">
        <v>0</v>
      </c>
    </row>
    <row r="117" spans="1:12" x14ac:dyDescent="0.25">
      <c r="A117" s="64" t="s">
        <v>32</v>
      </c>
      <c r="B117" s="71">
        <f t="shared" si="4"/>
        <v>0</v>
      </c>
      <c r="C117" s="88">
        <v>0</v>
      </c>
    </row>
    <row r="118" spans="1:12" x14ac:dyDescent="0.25">
      <c r="A118" s="64" t="s">
        <v>226</v>
      </c>
      <c r="B118" s="71">
        <f t="shared" si="4"/>
        <v>0</v>
      </c>
      <c r="C118" s="172">
        <v>0</v>
      </c>
    </row>
    <row r="119" spans="1:12" x14ac:dyDescent="0.25">
      <c r="A119" s="87" t="s">
        <v>51</v>
      </c>
      <c r="B119" s="103">
        <f>SUM(B93:B118)</f>
        <v>0</v>
      </c>
      <c r="C119" s="104">
        <f>SUM(C93:C118)</f>
        <v>0</v>
      </c>
    </row>
    <row r="120" spans="1:12" ht="15.75" thickBot="1" x14ac:dyDescent="0.3">
      <c r="A120" s="96" t="s">
        <v>52</v>
      </c>
      <c r="B120" s="105">
        <f>B83+B119</f>
        <v>0</v>
      </c>
      <c r="C120" s="97">
        <f>C83+C119</f>
        <v>0</v>
      </c>
    </row>
    <row r="121" spans="1:12" ht="15.75" thickBot="1" x14ac:dyDescent="0.3">
      <c r="A121" s="7"/>
      <c r="B121" s="2"/>
      <c r="C121" s="2"/>
    </row>
    <row r="122" spans="1:12" ht="15.75" x14ac:dyDescent="0.25">
      <c r="A122" s="156" t="s">
        <v>171</v>
      </c>
      <c r="B122" s="157"/>
      <c r="C122" s="157"/>
      <c r="D122" s="158"/>
      <c r="E122" s="159"/>
    </row>
    <row r="123" spans="1:12" ht="48.75" x14ac:dyDescent="0.25">
      <c r="A123" s="106" t="s">
        <v>53</v>
      </c>
      <c r="B123" s="107" t="s">
        <v>54</v>
      </c>
      <c r="C123" s="107" t="s">
        <v>55</v>
      </c>
      <c r="D123" s="108" t="s">
        <v>221</v>
      </c>
      <c r="E123" s="68" t="s">
        <v>222</v>
      </c>
      <c r="F123" s="23"/>
      <c r="G123" s="22"/>
      <c r="H123" s="22"/>
      <c r="I123" s="22"/>
      <c r="J123" s="22"/>
      <c r="K123" s="22"/>
      <c r="L123" s="24"/>
    </row>
    <row r="124" spans="1:12" x14ac:dyDescent="0.25">
      <c r="A124" s="64" t="s">
        <v>56</v>
      </c>
      <c r="B124" s="109">
        <f>IF($B$17="",0,$B$15/$B$17)</f>
        <v>0</v>
      </c>
      <c r="C124" s="109">
        <f>IF($C$17="",0,$C$15/$C$17)</f>
        <v>0</v>
      </c>
      <c r="D124" s="110">
        <f>'Kolada Nyckeltal'!J16</f>
        <v>16.2</v>
      </c>
      <c r="E124" s="67">
        <f>'Kolada Nyckeltal'!J15</f>
        <v>15.6</v>
      </c>
      <c r="F124" s="23"/>
      <c r="G124" s="22"/>
      <c r="H124" s="22"/>
      <c r="I124" s="24"/>
      <c r="J124" s="22"/>
      <c r="K124" s="22"/>
      <c r="L124" s="22"/>
    </row>
    <row r="125" spans="1:12" ht="24" x14ac:dyDescent="0.25">
      <c r="A125" s="64" t="s">
        <v>69</v>
      </c>
      <c r="B125" s="111">
        <f>IF($B$22=0,0,$B$20/$B$22)</f>
        <v>0</v>
      </c>
      <c r="C125" s="111">
        <f>IF($C$22=0,0,$C$20/$C$22)</f>
        <v>0</v>
      </c>
      <c r="D125" s="112">
        <f>'Kolada Nyckeltal'!J28/100</f>
        <v>0.35</v>
      </c>
      <c r="E125" s="113">
        <f>'Kolada Nyckeltal'!J29/100</f>
        <v>0.43</v>
      </c>
      <c r="F125" s="22"/>
      <c r="G125" s="22"/>
      <c r="H125" s="22"/>
      <c r="I125" s="22"/>
      <c r="J125" s="22"/>
      <c r="K125" s="22"/>
      <c r="L125" s="22"/>
    </row>
    <row r="126" spans="1:12" x14ac:dyDescent="0.25">
      <c r="A126" s="64" t="s">
        <v>196</v>
      </c>
      <c r="B126" s="109">
        <f>IF($B$22=0,0,$B$15/$B$22)</f>
        <v>0</v>
      </c>
      <c r="C126" s="109">
        <f>IF($C$22=0,0,$C$15/$C$22)</f>
        <v>0</v>
      </c>
      <c r="D126" s="114">
        <f>'Kolada Nyckeltal'!J36</f>
        <v>5.3</v>
      </c>
      <c r="E126" s="67">
        <f>'Kolada Nyckeltal'!J35</f>
        <v>5.0999999999999996</v>
      </c>
      <c r="F126" s="23"/>
      <c r="G126" s="22"/>
      <c r="H126" s="22"/>
      <c r="I126" s="24"/>
      <c r="J126" s="22"/>
      <c r="K126" s="22"/>
      <c r="L126" s="22"/>
    </row>
    <row r="127" spans="1:12" ht="24" x14ac:dyDescent="0.25">
      <c r="A127" s="64" t="s">
        <v>68</v>
      </c>
      <c r="B127" s="115">
        <f>IF($B$20="",0,$B$15/$B$20)</f>
        <v>0</v>
      </c>
      <c r="C127" s="115">
        <f>IF($C$20="",0,$C$15/$C$20)</f>
        <v>0</v>
      </c>
      <c r="D127" s="110">
        <f>'Kolada Nyckeltal'!J22</f>
        <v>15.6</v>
      </c>
      <c r="E127" s="67">
        <f>'Kolada Nyckeltal'!J17</f>
        <v>11.9</v>
      </c>
      <c r="F127" s="22"/>
      <c r="G127" s="22"/>
      <c r="H127" s="22"/>
      <c r="I127" s="22"/>
      <c r="J127" s="22"/>
      <c r="K127" s="22"/>
      <c r="L127" s="22"/>
    </row>
    <row r="128" spans="1:12" x14ac:dyDescent="0.25">
      <c r="A128" s="64" t="s">
        <v>197</v>
      </c>
      <c r="B128" s="168" t="str">
        <f>IF(B93=0,"",-B93/B15)</f>
        <v/>
      </c>
      <c r="C128" s="168" t="str">
        <f>IF(C93=0,"",-C93/C15)</f>
        <v/>
      </c>
      <c r="D128" s="74">
        <f>'Kolada Nyckeltal'!J46</f>
        <v>113868</v>
      </c>
      <c r="E128" s="120">
        <f>'Kolada Nyckeltal'!J45</f>
        <v>137282</v>
      </c>
      <c r="F128" s="22" t="s">
        <v>70</v>
      </c>
      <c r="G128" s="22"/>
      <c r="H128" s="22"/>
      <c r="I128" s="22"/>
      <c r="J128" s="22"/>
      <c r="K128" s="22"/>
      <c r="L128" s="22"/>
    </row>
    <row r="129" spans="1:12" x14ac:dyDescent="0.25">
      <c r="A129" s="64" t="s">
        <v>198</v>
      </c>
      <c r="B129" s="116" t="e">
        <f>IF($B$97=0,"",($B$97+$B$98+$B$90)/$B$15)*-1</f>
        <v>#VALUE!</v>
      </c>
      <c r="C129" s="116" t="e">
        <f>IF($C$97=0,"",($C$97+$C$98+$C$90)/$C$15)*-1</f>
        <v>#VALUE!</v>
      </c>
      <c r="D129" s="74">
        <f>'Kolada Nyckeltal'!J44</f>
        <v>41645</v>
      </c>
      <c r="E129" s="120">
        <f>'Kolada Nyckeltal'!J43</f>
        <v>32271</v>
      </c>
      <c r="F129" s="22" t="s">
        <v>70</v>
      </c>
      <c r="G129" s="22"/>
      <c r="H129" s="22"/>
      <c r="I129" s="22"/>
      <c r="J129" s="22"/>
      <c r="K129" s="22"/>
      <c r="L129" s="22"/>
    </row>
    <row r="130" spans="1:12" x14ac:dyDescent="0.25">
      <c r="A130" s="64" t="s">
        <v>199</v>
      </c>
      <c r="B130" s="115">
        <f>IF($B$15=0,0,$B$29/$B$15)</f>
        <v>0</v>
      </c>
      <c r="C130" s="115">
        <f>IF($C$15=0,0,$B$29/$C$15)</f>
        <v>0</v>
      </c>
      <c r="D130" s="110">
        <v>12.9</v>
      </c>
      <c r="E130" s="117" t="s">
        <v>64</v>
      </c>
      <c r="F130" s="22" t="s">
        <v>70</v>
      </c>
      <c r="G130" s="22"/>
      <c r="H130" s="22"/>
      <c r="I130" s="22"/>
      <c r="J130" s="22"/>
      <c r="K130" s="22"/>
      <c r="L130" s="22"/>
    </row>
    <row r="131" spans="1:12" x14ac:dyDescent="0.25">
      <c r="A131" s="64" t="s">
        <v>200</v>
      </c>
      <c r="B131" s="116">
        <f>IF($B$15=0,0,($B$89+$B$107)/$B$15)*-1</f>
        <v>0</v>
      </c>
      <c r="C131" s="116">
        <f>IF($C$15=0,0,($C$89+$C$107)/$C$15)*-1</f>
        <v>0</v>
      </c>
      <c r="D131" s="74">
        <f>90677800/6865</f>
        <v>13208.710852148579</v>
      </c>
      <c r="E131" s="117" t="s">
        <v>64</v>
      </c>
      <c r="F131" s="22" t="s">
        <v>70</v>
      </c>
      <c r="G131" s="22"/>
      <c r="H131" s="22"/>
      <c r="I131" s="22"/>
      <c r="J131" s="22"/>
      <c r="K131" s="22"/>
      <c r="L131" s="22"/>
    </row>
    <row r="132" spans="1:12" x14ac:dyDescent="0.25">
      <c r="A132" s="89" t="s">
        <v>201</v>
      </c>
      <c r="B132" s="118">
        <f>IF($B$119=0,0,$B$119/$B$15*-1)</f>
        <v>0</v>
      </c>
      <c r="C132" s="118">
        <f>IF($C$119=0,0,$C$119/$C$15*-1)</f>
        <v>0</v>
      </c>
      <c r="D132" s="121">
        <f>'Kolada Nyckeltal'!I42</f>
        <v>177190</v>
      </c>
      <c r="E132" s="122">
        <f>'Kolada Nyckeltal'!I41</f>
        <v>184761</v>
      </c>
      <c r="F132" s="22"/>
      <c r="G132" s="22"/>
      <c r="H132" s="22"/>
      <c r="I132" s="22"/>
      <c r="J132" s="22"/>
      <c r="K132" s="22"/>
      <c r="L132" s="22"/>
    </row>
    <row r="133" spans="1:12" ht="45.75" customHeight="1" thickBot="1" x14ac:dyDescent="0.3">
      <c r="A133" s="179" t="s">
        <v>227</v>
      </c>
      <c r="B133" s="180"/>
      <c r="C133" s="180"/>
      <c r="D133" s="180"/>
      <c r="E133" s="181"/>
      <c r="F133" s="22"/>
      <c r="G133" s="22"/>
      <c r="H133" s="22"/>
      <c r="I133" s="22"/>
      <c r="J133" s="22"/>
      <c r="K133" s="22"/>
      <c r="L133" s="22"/>
    </row>
  </sheetData>
  <sheetProtection sheet="1" selectLockedCells="1"/>
  <mergeCells count="3">
    <mergeCell ref="A133:E133"/>
    <mergeCell ref="B3:C3"/>
    <mergeCell ref="B4:C4"/>
  </mergeCells>
  <phoneticPr fontId="5" type="noConversion"/>
  <conditionalFormatting sqref="B124:C124">
    <cfRule type="cellIs" dxfId="19" priority="7" operator="equal">
      <formula>$D$124</formula>
    </cfRule>
    <cfRule type="cellIs" dxfId="18" priority="48" operator="lessThan">
      <formula>$D$124</formula>
    </cfRule>
    <cfRule type="cellIs" dxfId="17" priority="49" operator="greaterThan">
      <formula>$D$124</formula>
    </cfRule>
  </conditionalFormatting>
  <conditionalFormatting sqref="B125:C125">
    <cfRule type="cellIs" dxfId="16" priority="6" operator="equal">
      <formula>$D$125</formula>
    </cfRule>
    <cfRule type="cellIs" dxfId="15" priority="17" operator="greaterThan">
      <formula>0.37</formula>
    </cfRule>
    <cfRule type="cellIs" dxfId="14" priority="120" operator="lessThan">
      <formula>$D$125</formula>
    </cfRule>
    <cfRule type="cellIs" dxfId="13" priority="121" operator="greaterThan">
      <formula>$D$125</formula>
    </cfRule>
    <cfRule type="cellIs" dxfId="12" priority="124" operator="lessThan">
      <formula>0.37</formula>
    </cfRule>
  </conditionalFormatting>
  <conditionalFormatting sqref="B126:C126">
    <cfRule type="cellIs" dxfId="11" priority="4" operator="equal">
      <formula>$D$126</formula>
    </cfRule>
    <cfRule type="cellIs" dxfId="10" priority="52" operator="lessThan">
      <formula>$D$126</formula>
    </cfRule>
    <cfRule type="cellIs" dxfId="9" priority="53" operator="greaterThan">
      <formula>$D$126</formula>
    </cfRule>
  </conditionalFormatting>
  <conditionalFormatting sqref="B127:C127">
    <cfRule type="cellIs" dxfId="8" priority="3" operator="equal">
      <formula>$D$127</formula>
    </cfRule>
    <cfRule type="cellIs" dxfId="7" priority="44" operator="lessThan">
      <formula>$D$127</formula>
    </cfRule>
    <cfRule type="cellIs" dxfId="6" priority="45" operator="greaterThan">
      <formula>$D$127</formula>
    </cfRule>
  </conditionalFormatting>
  <conditionalFormatting sqref="B130:C130">
    <cfRule type="cellIs" dxfId="5" priority="2" operator="equal">
      <formula>$D$130</formula>
    </cfRule>
    <cfRule type="cellIs" dxfId="4" priority="29" operator="lessThan">
      <formula>$D$130</formula>
    </cfRule>
    <cfRule type="cellIs" dxfId="3" priority="30" operator="greaterThan">
      <formula>$D$130</formula>
    </cfRule>
  </conditionalFormatting>
  <conditionalFormatting sqref="B131:C131">
    <cfRule type="cellIs" dxfId="2" priority="1" operator="equal">
      <formula>$D$131</formula>
    </cfRule>
    <cfRule type="cellIs" dxfId="1" priority="25" operator="lessThan">
      <formula>$D$131</formula>
    </cfRule>
    <cfRule type="cellIs" dxfId="0" priority="26" operator="greaterThan">
      <formula>$D$131</formula>
    </cfRule>
  </conditionalFormatting>
  <dataValidations count="1">
    <dataValidation type="list" allowBlank="1" showInputMessage="1" showErrorMessage="1" errorTitle="Välje ett alternativ" sqref="B6:B7" xr:uid="{81763D5D-A71F-42DA-8A1A-C4C8A6DA6C49}">
      <formula1>"Välj från listan, Ja, Nej"</formula1>
    </dataValidation>
  </dataValidations>
  <pageMargins left="0.25" right="0.25" top="0.75" bottom="0.75" header="0.3" footer="0.3"/>
  <pageSetup paperSize="9" scale="96" orientation="portrait" r:id="rId1"/>
  <rowBreaks count="4" manualBreakCount="4">
    <brk id="29" max="16383" man="1"/>
    <brk id="68" max="16383" man="1"/>
    <brk id="76" max="4" man="1"/>
    <brk id="120" max="4" man="1"/>
  </rowBreaks>
  <ignoredErrors>
    <ignoredError sqref="B81" unlockedFormula="1"/>
    <ignoredError sqref="C83" evalError="1"/>
  </ignoredErrors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D5F3C-48DB-4356-9A96-2C252DE58D93}">
  <dimension ref="A1:F24"/>
  <sheetViews>
    <sheetView showGridLines="0" tabSelected="1" topLeftCell="A15" workbookViewId="0">
      <selection activeCell="F3" sqref="F3"/>
    </sheetView>
  </sheetViews>
  <sheetFormatPr defaultRowHeight="15" x14ac:dyDescent="0.25"/>
  <cols>
    <col min="1" max="1" width="27.7109375" customWidth="1"/>
    <col min="2" max="2" width="19.85546875" customWidth="1"/>
    <col min="3" max="3" width="14.140625" customWidth="1"/>
    <col min="4" max="5" width="12.28515625" customWidth="1"/>
  </cols>
  <sheetData>
    <row r="1" spans="1:6" ht="15.75" x14ac:dyDescent="0.25">
      <c r="A1" s="26" t="s">
        <v>178</v>
      </c>
      <c r="B1" s="1"/>
      <c r="C1" s="1"/>
      <c r="D1" s="1"/>
      <c r="E1" s="1"/>
      <c r="F1" s="1"/>
    </row>
    <row r="2" spans="1:6" x14ac:dyDescent="0.25">
      <c r="A2" s="25" t="s">
        <v>231</v>
      </c>
      <c r="C2" s="1"/>
      <c r="D2" s="1"/>
      <c r="E2" s="1"/>
      <c r="F2" s="1"/>
    </row>
    <row r="3" spans="1:6" s="28" customFormat="1" ht="13.5" x14ac:dyDescent="0.25">
      <c r="A3" s="27" t="s">
        <v>184</v>
      </c>
      <c r="B3" s="22"/>
      <c r="C3" s="22"/>
      <c r="D3" s="22"/>
      <c r="E3" s="22"/>
      <c r="F3" s="22"/>
    </row>
    <row r="4" spans="1:6" s="28" customFormat="1" ht="13.5" x14ac:dyDescent="0.25">
      <c r="A4" s="16" t="s">
        <v>230</v>
      </c>
      <c r="B4" s="16"/>
      <c r="C4" s="16"/>
      <c r="D4" s="16"/>
      <c r="F4" s="22"/>
    </row>
    <row r="5" spans="1:6" s="28" customFormat="1" ht="31.5" customHeight="1" x14ac:dyDescent="0.25">
      <c r="A5" s="29" t="s">
        <v>138</v>
      </c>
      <c r="B5" s="30" t="s">
        <v>139</v>
      </c>
      <c r="C5" s="30" t="s">
        <v>140</v>
      </c>
      <c r="D5" s="30" t="s">
        <v>141</v>
      </c>
      <c r="E5" s="30" t="s">
        <v>202</v>
      </c>
      <c r="F5" s="22"/>
    </row>
    <row r="6" spans="1:6" s="28" customFormat="1" ht="13.5" x14ac:dyDescent="0.25">
      <c r="A6" s="33" t="s">
        <v>142</v>
      </c>
      <c r="B6" s="34">
        <v>164668</v>
      </c>
      <c r="C6" s="34">
        <f>B6*0.03</f>
        <v>4940.04</v>
      </c>
      <c r="D6" s="35">
        <f>B6+C6</f>
        <v>169608.04</v>
      </c>
      <c r="E6" s="35">
        <f>D6*1.06</f>
        <v>179784.52240000002</v>
      </c>
      <c r="F6" s="22"/>
    </row>
    <row r="7" spans="1:6" s="28" customFormat="1" ht="13.5" x14ac:dyDescent="0.25">
      <c r="A7" s="36" t="s">
        <v>143</v>
      </c>
      <c r="B7" s="37">
        <v>130877</v>
      </c>
      <c r="C7" s="34">
        <f t="shared" ref="C7:C10" si="0">B7*0.03</f>
        <v>3926.31</v>
      </c>
      <c r="D7" s="35">
        <f t="shared" ref="D7:D10" si="1">B7+C7</f>
        <v>134803.31</v>
      </c>
      <c r="E7" s="35">
        <f t="shared" ref="E7:E10" si="2">D7*1.06</f>
        <v>142891.5086</v>
      </c>
      <c r="F7" s="22"/>
    </row>
    <row r="8" spans="1:6" s="28" customFormat="1" ht="13.5" x14ac:dyDescent="0.25">
      <c r="A8" s="36" t="s">
        <v>144</v>
      </c>
      <c r="B8" s="37">
        <v>132950</v>
      </c>
      <c r="C8" s="34">
        <f t="shared" si="0"/>
        <v>3988.5</v>
      </c>
      <c r="D8" s="35">
        <f t="shared" si="1"/>
        <v>136938.5</v>
      </c>
      <c r="E8" s="35">
        <f t="shared" si="2"/>
        <v>145154.81</v>
      </c>
      <c r="F8" s="22"/>
    </row>
    <row r="9" spans="1:6" s="28" customFormat="1" ht="13.5" x14ac:dyDescent="0.25">
      <c r="A9" s="36" t="s">
        <v>145</v>
      </c>
      <c r="B9" s="37">
        <v>114289</v>
      </c>
      <c r="C9" s="34">
        <f t="shared" si="0"/>
        <v>3428.67</v>
      </c>
      <c r="D9" s="35">
        <f t="shared" si="1"/>
        <v>117717.67</v>
      </c>
      <c r="E9" s="35">
        <f t="shared" si="2"/>
        <v>124780.73020000001</v>
      </c>
      <c r="F9" s="22"/>
    </row>
    <row r="10" spans="1:6" s="28" customFormat="1" ht="13.5" x14ac:dyDescent="0.25">
      <c r="A10" s="36" t="s">
        <v>146</v>
      </c>
      <c r="B10" s="37">
        <v>85652</v>
      </c>
      <c r="C10" s="34">
        <f t="shared" si="0"/>
        <v>2569.56</v>
      </c>
      <c r="D10" s="35">
        <f t="shared" si="1"/>
        <v>88221.56</v>
      </c>
      <c r="E10" s="35">
        <f t="shared" si="2"/>
        <v>93514.853600000002</v>
      </c>
      <c r="F10" s="22"/>
    </row>
    <row r="11" spans="1:6" s="28" customFormat="1" ht="13.5" x14ac:dyDescent="0.25">
      <c r="A11" s="31" t="s">
        <v>147</v>
      </c>
      <c r="B11" s="32"/>
      <c r="C11" s="22"/>
      <c r="D11" s="22"/>
      <c r="F11" s="22"/>
    </row>
    <row r="12" spans="1:6" s="28" customFormat="1" ht="13.5" x14ac:dyDescent="0.25">
      <c r="A12" s="165"/>
      <c r="B12" s="166"/>
      <c r="C12" s="22"/>
      <c r="D12" s="22"/>
      <c r="F12" s="22"/>
    </row>
    <row r="13" spans="1:6" s="28" customFormat="1" ht="13.5" x14ac:dyDescent="0.25">
      <c r="A13" s="22"/>
      <c r="B13" s="22"/>
      <c r="C13" s="22"/>
      <c r="D13" s="22"/>
      <c r="E13" s="22"/>
      <c r="F13" s="22"/>
    </row>
    <row r="14" spans="1:6" x14ac:dyDescent="0.25">
      <c r="A14" s="119" t="s">
        <v>63</v>
      </c>
      <c r="B14" s="163">
        <v>7112</v>
      </c>
      <c r="C14" s="1"/>
      <c r="D14" s="1"/>
      <c r="E14" s="1"/>
      <c r="F14" s="1"/>
    </row>
    <row r="15" spans="1:6" x14ac:dyDescent="0.25">
      <c r="A15" s="119" t="s">
        <v>203</v>
      </c>
      <c r="B15" s="163">
        <v>1231</v>
      </c>
      <c r="C15" s="1"/>
      <c r="D15" s="1"/>
      <c r="E15" s="1"/>
      <c r="F15" s="1"/>
    </row>
    <row r="16" spans="1:6" x14ac:dyDescent="0.25">
      <c r="A16" s="138"/>
      <c r="B16" s="162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ht="36" x14ac:dyDescent="0.25">
      <c r="A18" s="119" t="s">
        <v>206</v>
      </c>
      <c r="B18" s="162"/>
      <c r="C18" s="1"/>
      <c r="D18" s="1"/>
      <c r="E18" s="1"/>
      <c r="F18" s="1"/>
    </row>
    <row r="19" spans="1:6" ht="29.25" customHeight="1" x14ac:dyDescent="0.25">
      <c r="A19" s="164" t="s">
        <v>207</v>
      </c>
      <c r="B19" s="119" t="s">
        <v>213</v>
      </c>
      <c r="C19" s="162"/>
      <c r="D19" s="1"/>
      <c r="E19" s="1"/>
      <c r="F19" s="1"/>
    </row>
    <row r="20" spans="1:6" x14ac:dyDescent="0.25">
      <c r="A20" s="119" t="s">
        <v>208</v>
      </c>
      <c r="B20" s="163">
        <v>10000</v>
      </c>
      <c r="C20" s="1"/>
      <c r="D20" s="1"/>
      <c r="E20" s="1"/>
      <c r="F20" s="1"/>
    </row>
    <row r="21" spans="1:6" x14ac:dyDescent="0.25">
      <c r="A21" s="119" t="s">
        <v>209</v>
      </c>
      <c r="B21" s="163">
        <v>20000</v>
      </c>
    </row>
    <row r="22" spans="1:6" x14ac:dyDescent="0.25">
      <c r="A22" s="119" t="s">
        <v>210</v>
      </c>
      <c r="B22" s="163">
        <v>30000</v>
      </c>
    </row>
    <row r="23" spans="1:6" x14ac:dyDescent="0.25">
      <c r="A23" s="119" t="s">
        <v>211</v>
      </c>
      <c r="B23" s="163">
        <v>40000</v>
      </c>
    </row>
    <row r="24" spans="1:6" x14ac:dyDescent="0.25">
      <c r="A24" s="119" t="s">
        <v>212</v>
      </c>
      <c r="B24" s="163">
        <v>50000</v>
      </c>
    </row>
  </sheetData>
  <sheetProtection sheet="1" objects="1" scenarios="1"/>
  <phoneticPr fontId="5" type="noConversion"/>
  <hyperlinks>
    <hyperlink ref="A3" r:id="rId1" display="https://utforareskola.uppsala.se/ersattningar-och-bidrag/" xr:uid="{8C69B1C2-A74F-4F2C-B9F4-440AE5D346C4}"/>
  </hyperlinks>
  <pageMargins left="0.25" right="0.25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0028A-0BF4-48F9-97FC-D4A7C2B5F93E}">
  <dimension ref="A1:L47"/>
  <sheetViews>
    <sheetView showGridLines="0" zoomScale="90" zoomScaleNormal="90" workbookViewId="0">
      <pane xSplit="4" ySplit="4" topLeftCell="E41" activePane="bottomRight" state="frozen"/>
      <selection pane="topRight" activeCell="E1" sqref="E1"/>
      <selection pane="bottomLeft" activeCell="A3" sqref="A3"/>
      <selection pane="bottomRight" activeCell="I7" sqref="I7"/>
    </sheetView>
  </sheetViews>
  <sheetFormatPr defaultColWidth="9.28515625" defaultRowHeight="15" x14ac:dyDescent="0.25"/>
  <cols>
    <col min="1" max="1" width="6.7109375" style="1" customWidth="1"/>
    <col min="2" max="2" width="32.28515625" style="5" customWidth="1"/>
    <col min="3" max="3" width="40.85546875" style="5" customWidth="1"/>
    <col min="4" max="4" width="8.140625" style="15" customWidth="1"/>
    <col min="5" max="5" width="8.28515625" style="1" customWidth="1"/>
    <col min="6" max="6" width="8" style="1" customWidth="1"/>
    <col min="7" max="8" width="8.28515625" style="1" customWidth="1"/>
    <col min="9" max="10" width="9.5703125" style="1" customWidth="1"/>
    <col min="11" max="11" width="11.28515625" style="15" customWidth="1"/>
    <col min="12" max="16384" width="9.28515625" style="1"/>
  </cols>
  <sheetData>
    <row r="1" spans="1:12" ht="15.75" x14ac:dyDescent="0.25">
      <c r="A1" s="26" t="s">
        <v>179</v>
      </c>
    </row>
    <row r="2" spans="1:12" x14ac:dyDescent="0.25">
      <c r="A2" s="25" t="s">
        <v>225</v>
      </c>
    </row>
    <row r="3" spans="1:12" x14ac:dyDescent="0.25">
      <c r="A3" s="22" t="s">
        <v>181</v>
      </c>
    </row>
    <row r="4" spans="1:12" ht="36.75" x14ac:dyDescent="0.25">
      <c r="A4" s="38" t="s">
        <v>82</v>
      </c>
      <c r="B4" s="39" t="s">
        <v>53</v>
      </c>
      <c r="C4" s="39" t="s">
        <v>83</v>
      </c>
      <c r="D4" s="40" t="s">
        <v>84</v>
      </c>
      <c r="E4" s="38" t="s">
        <v>191</v>
      </c>
      <c r="F4" s="38" t="s">
        <v>192</v>
      </c>
      <c r="G4" s="38" t="s">
        <v>193</v>
      </c>
      <c r="H4" s="38" t="s">
        <v>194</v>
      </c>
      <c r="I4" s="41" t="s">
        <v>195</v>
      </c>
      <c r="J4" s="173" t="s">
        <v>220</v>
      </c>
      <c r="K4" s="42" t="s">
        <v>190</v>
      </c>
      <c r="L4" s="4"/>
    </row>
    <row r="5" spans="1:12" ht="36.75" x14ac:dyDescent="0.25">
      <c r="A5" s="43" t="s">
        <v>85</v>
      </c>
      <c r="B5" s="44" t="s">
        <v>185</v>
      </c>
      <c r="C5" s="44" t="s">
        <v>86</v>
      </c>
      <c r="D5" s="45" t="s">
        <v>87</v>
      </c>
      <c r="E5" s="46">
        <v>12.2</v>
      </c>
      <c r="F5" s="46">
        <v>12.1</v>
      </c>
      <c r="G5" s="46">
        <v>12</v>
      </c>
      <c r="H5" s="46">
        <v>12.6</v>
      </c>
      <c r="I5" s="47">
        <v>12.6</v>
      </c>
      <c r="J5" s="174">
        <v>12.6</v>
      </c>
      <c r="K5" s="48"/>
    </row>
    <row r="6" spans="1:12" ht="36.75" x14ac:dyDescent="0.25">
      <c r="A6" s="43" t="s">
        <v>85</v>
      </c>
      <c r="B6" s="44" t="s">
        <v>185</v>
      </c>
      <c r="C6" s="44" t="s">
        <v>86</v>
      </c>
      <c r="D6" s="45" t="s">
        <v>88</v>
      </c>
      <c r="E6" s="46">
        <v>10.3</v>
      </c>
      <c r="F6" s="46">
        <v>10.199999999999999</v>
      </c>
      <c r="G6" s="46">
        <v>9.6</v>
      </c>
      <c r="H6" s="46">
        <v>11.5</v>
      </c>
      <c r="I6" s="47">
        <v>12.4</v>
      </c>
      <c r="J6" s="174">
        <v>12.4</v>
      </c>
      <c r="K6" s="48"/>
    </row>
    <row r="7" spans="1:12" ht="36.75" x14ac:dyDescent="0.25">
      <c r="A7" s="49" t="s">
        <v>89</v>
      </c>
      <c r="B7" s="50" t="s">
        <v>186</v>
      </c>
      <c r="C7" s="50" t="s">
        <v>90</v>
      </c>
      <c r="D7" s="51" t="s">
        <v>87</v>
      </c>
      <c r="E7" s="52">
        <v>11.9</v>
      </c>
      <c r="F7" s="52">
        <v>11.7</v>
      </c>
      <c r="G7" s="52">
        <v>11.4</v>
      </c>
      <c r="H7" s="52">
        <v>11.5</v>
      </c>
      <c r="I7" s="53">
        <v>11.5</v>
      </c>
      <c r="J7" s="175">
        <v>11.3</v>
      </c>
      <c r="K7" s="48"/>
    </row>
    <row r="8" spans="1:12" ht="36.75" x14ac:dyDescent="0.25">
      <c r="A8" s="49" t="s">
        <v>89</v>
      </c>
      <c r="B8" s="50" t="s">
        <v>186</v>
      </c>
      <c r="C8" s="50" t="s">
        <v>90</v>
      </c>
      <c r="D8" s="51" t="s">
        <v>88</v>
      </c>
      <c r="E8" s="52">
        <v>11.8</v>
      </c>
      <c r="F8" s="52">
        <v>11.3</v>
      </c>
      <c r="G8" s="52">
        <v>10.6</v>
      </c>
      <c r="H8" s="52">
        <v>10.5</v>
      </c>
      <c r="I8" s="53">
        <v>10.3</v>
      </c>
      <c r="J8" s="175">
        <v>10.1</v>
      </c>
      <c r="K8" s="48"/>
    </row>
    <row r="9" spans="1:12" ht="36.75" x14ac:dyDescent="0.25">
      <c r="A9" s="54" t="s">
        <v>91</v>
      </c>
      <c r="B9" s="55" t="s">
        <v>187</v>
      </c>
      <c r="C9" s="55" t="s">
        <v>92</v>
      </c>
      <c r="D9" s="56" t="s">
        <v>87</v>
      </c>
      <c r="E9" s="57">
        <v>12.3</v>
      </c>
      <c r="F9" s="57">
        <v>12.2</v>
      </c>
      <c r="G9" s="57">
        <v>12.1</v>
      </c>
      <c r="H9" s="57">
        <v>12.9</v>
      </c>
      <c r="I9" s="58">
        <v>12.9</v>
      </c>
      <c r="J9" s="176">
        <v>12.9</v>
      </c>
      <c r="K9" s="48"/>
    </row>
    <row r="10" spans="1:12" ht="37.5" thickBot="1" x14ac:dyDescent="0.3">
      <c r="A10" s="59" t="s">
        <v>91</v>
      </c>
      <c r="B10" s="60" t="s">
        <v>187</v>
      </c>
      <c r="C10" s="60" t="s">
        <v>92</v>
      </c>
      <c r="D10" s="61" t="s">
        <v>88</v>
      </c>
      <c r="E10" s="62">
        <v>9.9</v>
      </c>
      <c r="F10" s="62">
        <v>9.8000000000000007</v>
      </c>
      <c r="G10" s="62">
        <v>9.3000000000000007</v>
      </c>
      <c r="H10" s="62">
        <v>12.1</v>
      </c>
      <c r="I10" s="63">
        <v>13.8</v>
      </c>
      <c r="J10" s="176">
        <v>13.8</v>
      </c>
      <c r="K10" s="48"/>
    </row>
    <row r="11" spans="1:12" ht="25.5" thickTop="1" x14ac:dyDescent="0.25">
      <c r="A11" s="43" t="s">
        <v>71</v>
      </c>
      <c r="B11" s="44" t="s">
        <v>93</v>
      </c>
      <c r="C11" s="44" t="s">
        <v>94</v>
      </c>
      <c r="D11" s="45" t="s">
        <v>87</v>
      </c>
      <c r="E11" s="46">
        <v>15</v>
      </c>
      <c r="F11" s="46">
        <v>14.8</v>
      </c>
      <c r="G11" s="46">
        <v>14.6</v>
      </c>
      <c r="H11" s="46">
        <v>15.2</v>
      </c>
      <c r="I11" s="47">
        <v>15.3</v>
      </c>
      <c r="J11" s="174">
        <v>15.3</v>
      </c>
      <c r="K11" s="48" t="s">
        <v>95</v>
      </c>
    </row>
    <row r="12" spans="1:12" ht="24.75" x14ac:dyDescent="0.25">
      <c r="A12" s="43" t="s">
        <v>71</v>
      </c>
      <c r="B12" s="44" t="s">
        <v>93</v>
      </c>
      <c r="C12" s="44" t="s">
        <v>94</v>
      </c>
      <c r="D12" s="45" t="s">
        <v>88</v>
      </c>
      <c r="E12" s="46">
        <v>13.1</v>
      </c>
      <c r="F12" s="46">
        <v>12.9</v>
      </c>
      <c r="G12" s="46">
        <v>12.2</v>
      </c>
      <c r="H12" s="46">
        <v>14</v>
      </c>
      <c r="I12" s="47">
        <v>14.7</v>
      </c>
      <c r="J12" s="174">
        <v>14.9</v>
      </c>
      <c r="K12" s="48"/>
    </row>
    <row r="13" spans="1:12" ht="30" customHeight="1" x14ac:dyDescent="0.25">
      <c r="A13" s="49" t="s">
        <v>96</v>
      </c>
      <c r="B13" s="50" t="s">
        <v>188</v>
      </c>
      <c r="C13" s="50" t="s">
        <v>97</v>
      </c>
      <c r="D13" s="51" t="s">
        <v>87</v>
      </c>
      <c r="E13" s="52">
        <v>15.1</v>
      </c>
      <c r="F13" s="52">
        <v>14.7</v>
      </c>
      <c r="G13" s="52">
        <v>14.3</v>
      </c>
      <c r="H13" s="52">
        <v>14.4</v>
      </c>
      <c r="I13" s="53">
        <v>14.4</v>
      </c>
      <c r="J13" s="175">
        <v>14.3</v>
      </c>
      <c r="K13" s="48"/>
    </row>
    <row r="14" spans="1:12" ht="28.15" customHeight="1" x14ac:dyDescent="0.25">
      <c r="A14" s="49" t="s">
        <v>96</v>
      </c>
      <c r="B14" s="50" t="s">
        <v>188</v>
      </c>
      <c r="C14" s="50" t="s">
        <v>97</v>
      </c>
      <c r="D14" s="51" t="s">
        <v>88</v>
      </c>
      <c r="E14" s="52">
        <v>15.6</v>
      </c>
      <c r="F14" s="52">
        <v>14.6</v>
      </c>
      <c r="G14" s="52">
        <v>13.5</v>
      </c>
      <c r="H14" s="52">
        <v>13.2</v>
      </c>
      <c r="I14" s="53">
        <v>12.7</v>
      </c>
      <c r="J14" s="175">
        <v>13</v>
      </c>
      <c r="K14" s="48"/>
    </row>
    <row r="15" spans="1:12" ht="24.75" x14ac:dyDescent="0.25">
      <c r="A15" s="54" t="s">
        <v>98</v>
      </c>
      <c r="B15" s="55" t="s">
        <v>189</v>
      </c>
      <c r="C15" s="55" t="s">
        <v>99</v>
      </c>
      <c r="D15" s="56" t="s">
        <v>87</v>
      </c>
      <c r="E15" s="57">
        <v>14.9</v>
      </c>
      <c r="F15" s="57">
        <v>14.8</v>
      </c>
      <c r="G15" s="57">
        <v>14.7</v>
      </c>
      <c r="H15" s="57">
        <v>15.5</v>
      </c>
      <c r="I15" s="58">
        <v>15.5</v>
      </c>
      <c r="J15" s="176">
        <v>15.6</v>
      </c>
      <c r="K15" s="48"/>
    </row>
    <row r="16" spans="1:12" ht="25.5" thickBot="1" x14ac:dyDescent="0.3">
      <c r="A16" s="59" t="s">
        <v>98</v>
      </c>
      <c r="B16" s="60" t="s">
        <v>189</v>
      </c>
      <c r="C16" s="60" t="s">
        <v>99</v>
      </c>
      <c r="D16" s="61" t="s">
        <v>88</v>
      </c>
      <c r="E16" s="62">
        <v>12.1</v>
      </c>
      <c r="F16" s="62">
        <v>12.2</v>
      </c>
      <c r="G16" s="62">
        <v>11.6</v>
      </c>
      <c r="H16" s="62">
        <v>14.4</v>
      </c>
      <c r="I16" s="63">
        <v>16.3</v>
      </c>
      <c r="J16" s="176">
        <v>16.2</v>
      </c>
      <c r="K16" s="48" t="s">
        <v>95</v>
      </c>
    </row>
    <row r="17" spans="1:11" ht="37.5" thickTop="1" x14ac:dyDescent="0.25">
      <c r="A17" s="43" t="s">
        <v>74</v>
      </c>
      <c r="B17" s="44" t="s">
        <v>100</v>
      </c>
      <c r="C17" s="44" t="s">
        <v>101</v>
      </c>
      <c r="D17" s="45" t="s">
        <v>87</v>
      </c>
      <c r="E17" s="46">
        <v>13</v>
      </c>
      <c r="F17" s="46">
        <v>12.6</v>
      </c>
      <c r="G17" s="46">
        <v>12.5</v>
      </c>
      <c r="H17" s="46">
        <v>12.4</v>
      </c>
      <c r="I17" s="47">
        <v>12.2</v>
      </c>
      <c r="J17" s="174">
        <v>11.9</v>
      </c>
      <c r="K17" s="48" t="s">
        <v>95</v>
      </c>
    </row>
    <row r="18" spans="1:11" ht="36.75" x14ac:dyDescent="0.25">
      <c r="A18" s="43" t="s">
        <v>74</v>
      </c>
      <c r="B18" s="44" t="s">
        <v>100</v>
      </c>
      <c r="C18" s="44" t="s">
        <v>101</v>
      </c>
      <c r="D18" s="45" t="s">
        <v>88</v>
      </c>
      <c r="E18" s="46">
        <v>15.4</v>
      </c>
      <c r="F18" s="46">
        <v>14.5</v>
      </c>
      <c r="G18" s="46">
        <v>14.2</v>
      </c>
      <c r="H18" s="46">
        <v>15.1</v>
      </c>
      <c r="I18" s="47">
        <v>14.7</v>
      </c>
      <c r="J18" s="174">
        <v>14.5</v>
      </c>
      <c r="K18" s="48"/>
    </row>
    <row r="19" spans="1:11" ht="36.75" x14ac:dyDescent="0.25">
      <c r="A19" s="49" t="s">
        <v>102</v>
      </c>
      <c r="B19" s="50" t="s">
        <v>103</v>
      </c>
      <c r="C19" s="50" t="s">
        <v>104</v>
      </c>
      <c r="D19" s="51" t="s">
        <v>87</v>
      </c>
      <c r="E19" s="52">
        <v>17.899999999999999</v>
      </c>
      <c r="F19" s="52">
        <v>17.2</v>
      </c>
      <c r="G19" s="52">
        <v>16.899999999999999</v>
      </c>
      <c r="H19" s="52">
        <v>16.600000000000001</v>
      </c>
      <c r="I19" s="53">
        <v>16.2</v>
      </c>
      <c r="J19" s="175">
        <v>15.8</v>
      </c>
      <c r="K19" s="48"/>
    </row>
    <row r="20" spans="1:11" ht="36.75" x14ac:dyDescent="0.25">
      <c r="A20" s="49" t="s">
        <v>102</v>
      </c>
      <c r="B20" s="50" t="s">
        <v>103</v>
      </c>
      <c r="C20" s="50" t="s">
        <v>104</v>
      </c>
      <c r="D20" s="51" t="s">
        <v>88</v>
      </c>
      <c r="E20" s="52">
        <v>16.899999999999999</v>
      </c>
      <c r="F20" s="52">
        <v>16.2</v>
      </c>
      <c r="G20" s="52">
        <v>15.8</v>
      </c>
      <c r="H20" s="52">
        <v>15.8</v>
      </c>
      <c r="I20" s="53">
        <v>15</v>
      </c>
      <c r="J20" s="175">
        <v>12.7</v>
      </c>
      <c r="K20" s="48"/>
    </row>
    <row r="21" spans="1:11" ht="36.75" x14ac:dyDescent="0.25">
      <c r="A21" s="54" t="s">
        <v>75</v>
      </c>
      <c r="B21" s="55" t="s">
        <v>105</v>
      </c>
      <c r="C21" s="55" t="s">
        <v>106</v>
      </c>
      <c r="D21" s="56" t="s">
        <v>87</v>
      </c>
      <c r="E21" s="57">
        <v>12.1</v>
      </c>
      <c r="F21" s="57">
        <v>11.8</v>
      </c>
      <c r="G21" s="57">
        <v>11.7</v>
      </c>
      <c r="H21" s="57">
        <v>11.6</v>
      </c>
      <c r="I21" s="58">
        <v>11.5</v>
      </c>
      <c r="J21" s="176">
        <v>11.1</v>
      </c>
      <c r="K21" s="48"/>
    </row>
    <row r="22" spans="1:11" ht="37.5" thickBot="1" x14ac:dyDescent="0.3">
      <c r="A22" s="59" t="s">
        <v>77</v>
      </c>
      <c r="B22" s="60" t="s">
        <v>105</v>
      </c>
      <c r="C22" s="60" t="s">
        <v>106</v>
      </c>
      <c r="D22" s="61" t="s">
        <v>88</v>
      </c>
      <c r="E22" s="62">
        <v>14.8</v>
      </c>
      <c r="F22" s="62">
        <v>13.7</v>
      </c>
      <c r="G22" s="62">
        <v>13.5</v>
      </c>
      <c r="H22" s="62">
        <v>14.8</v>
      </c>
      <c r="I22" s="63">
        <v>14.5</v>
      </c>
      <c r="J22" s="176">
        <v>15.6</v>
      </c>
      <c r="K22" s="48" t="s">
        <v>95</v>
      </c>
    </row>
    <row r="23" spans="1:11" ht="37.5" thickTop="1" x14ac:dyDescent="0.25">
      <c r="A23" s="43" t="s">
        <v>73</v>
      </c>
      <c r="B23" s="44" t="s">
        <v>107</v>
      </c>
      <c r="C23" s="44" t="s">
        <v>108</v>
      </c>
      <c r="D23" s="45" t="s">
        <v>87</v>
      </c>
      <c r="E23" s="46">
        <v>40</v>
      </c>
      <c r="F23" s="46">
        <v>40</v>
      </c>
      <c r="G23" s="46">
        <v>40</v>
      </c>
      <c r="H23" s="46">
        <v>40</v>
      </c>
      <c r="I23" s="47">
        <v>41</v>
      </c>
      <c r="J23" s="174">
        <v>41</v>
      </c>
      <c r="K23" s="48"/>
    </row>
    <row r="24" spans="1:11" ht="36.75" x14ac:dyDescent="0.25">
      <c r="A24" s="43" t="s">
        <v>73</v>
      </c>
      <c r="B24" s="44" t="s">
        <v>107</v>
      </c>
      <c r="C24" s="44" t="s">
        <v>108</v>
      </c>
      <c r="D24" s="45" t="s">
        <v>88</v>
      </c>
      <c r="E24" s="46">
        <v>33</v>
      </c>
      <c r="F24" s="46">
        <v>34</v>
      </c>
      <c r="G24" s="46">
        <v>35</v>
      </c>
      <c r="H24" s="46">
        <v>35</v>
      </c>
      <c r="I24" s="47">
        <v>36</v>
      </c>
      <c r="J24" s="174">
        <v>34</v>
      </c>
      <c r="K24" s="48"/>
    </row>
    <row r="25" spans="1:11" ht="36.75" x14ac:dyDescent="0.25">
      <c r="A25" s="49" t="s">
        <v>109</v>
      </c>
      <c r="B25" s="50" t="s">
        <v>110</v>
      </c>
      <c r="C25" s="50" t="s">
        <v>111</v>
      </c>
      <c r="D25" s="51" t="s">
        <v>87</v>
      </c>
      <c r="E25" s="52">
        <v>29</v>
      </c>
      <c r="F25" s="52">
        <v>29</v>
      </c>
      <c r="G25" s="52">
        <v>30</v>
      </c>
      <c r="H25" s="52">
        <v>30</v>
      </c>
      <c r="I25" s="53">
        <v>31</v>
      </c>
      <c r="J25" s="175">
        <v>30</v>
      </c>
      <c r="K25" s="48"/>
    </row>
    <row r="26" spans="1:11" ht="36.75" x14ac:dyDescent="0.25">
      <c r="A26" s="49" t="s">
        <v>109</v>
      </c>
      <c r="B26" s="50" t="s">
        <v>110</v>
      </c>
      <c r="C26" s="50" t="s">
        <v>111</v>
      </c>
      <c r="D26" s="51" t="s">
        <v>88</v>
      </c>
      <c r="E26" s="52">
        <v>30</v>
      </c>
      <c r="F26" s="52">
        <v>31</v>
      </c>
      <c r="G26" s="52">
        <v>31</v>
      </c>
      <c r="H26" s="52">
        <v>32</v>
      </c>
      <c r="I26" s="53">
        <v>34</v>
      </c>
      <c r="J26" s="175">
        <v>33</v>
      </c>
      <c r="K26" s="48"/>
    </row>
    <row r="27" spans="1:11" ht="36.75" x14ac:dyDescent="0.25">
      <c r="A27" s="54" t="s">
        <v>72</v>
      </c>
      <c r="B27" s="55" t="s">
        <v>112</v>
      </c>
      <c r="C27" s="55" t="s">
        <v>113</v>
      </c>
      <c r="D27" s="56" t="s">
        <v>87</v>
      </c>
      <c r="E27" s="57">
        <v>42</v>
      </c>
      <c r="F27" s="57">
        <v>43</v>
      </c>
      <c r="G27" s="57">
        <v>43</v>
      </c>
      <c r="H27" s="57">
        <v>43</v>
      </c>
      <c r="I27" s="58">
        <v>44</v>
      </c>
      <c r="J27" s="176">
        <v>43</v>
      </c>
      <c r="K27" s="48"/>
    </row>
    <row r="28" spans="1:11" ht="37.5" thickBot="1" x14ac:dyDescent="0.3">
      <c r="A28" s="59" t="s">
        <v>72</v>
      </c>
      <c r="B28" s="60" t="s">
        <v>112</v>
      </c>
      <c r="C28" s="60" t="s">
        <v>113</v>
      </c>
      <c r="D28" s="61" t="s">
        <v>88</v>
      </c>
      <c r="E28" s="62">
        <v>34</v>
      </c>
      <c r="F28" s="62">
        <v>36</v>
      </c>
      <c r="G28" s="62">
        <v>36</v>
      </c>
      <c r="H28" s="62">
        <v>37</v>
      </c>
      <c r="I28" s="63">
        <v>37</v>
      </c>
      <c r="J28" s="176">
        <v>35</v>
      </c>
      <c r="K28" s="48"/>
    </row>
    <row r="29" spans="1:11" ht="37.5" thickTop="1" x14ac:dyDescent="0.25">
      <c r="A29" s="43" t="s">
        <v>114</v>
      </c>
      <c r="B29" s="44" t="s">
        <v>115</v>
      </c>
      <c r="C29" s="44" t="s">
        <v>116</v>
      </c>
      <c r="D29" s="45" t="s">
        <v>87</v>
      </c>
      <c r="E29" s="46">
        <v>40</v>
      </c>
      <c r="F29" s="46">
        <v>41</v>
      </c>
      <c r="G29" s="46">
        <v>41</v>
      </c>
      <c r="H29" s="46">
        <v>41</v>
      </c>
      <c r="I29" s="47">
        <v>41</v>
      </c>
      <c r="J29" s="174">
        <v>43</v>
      </c>
      <c r="K29" s="48" t="s">
        <v>95</v>
      </c>
    </row>
    <row r="30" spans="1:11" ht="36.75" x14ac:dyDescent="0.25">
      <c r="A30" s="43" t="s">
        <v>114</v>
      </c>
      <c r="B30" s="44" t="s">
        <v>115</v>
      </c>
      <c r="C30" s="44" t="s">
        <v>116</v>
      </c>
      <c r="D30" s="45" t="s">
        <v>88</v>
      </c>
      <c r="E30" s="46">
        <v>34</v>
      </c>
      <c r="F30" s="46">
        <v>36</v>
      </c>
      <c r="G30" s="46">
        <v>36</v>
      </c>
      <c r="H30" s="46">
        <v>36</v>
      </c>
      <c r="I30" s="47">
        <v>37</v>
      </c>
      <c r="J30" s="174">
        <v>37</v>
      </c>
      <c r="K30" s="48" t="s">
        <v>95</v>
      </c>
    </row>
    <row r="31" spans="1:11" ht="36.75" x14ac:dyDescent="0.25">
      <c r="A31" s="49" t="s">
        <v>117</v>
      </c>
      <c r="B31" s="50" t="s">
        <v>118</v>
      </c>
      <c r="C31" s="50" t="s">
        <v>119</v>
      </c>
      <c r="D31" s="51" t="s">
        <v>87</v>
      </c>
      <c r="E31" s="52">
        <v>28</v>
      </c>
      <c r="F31" s="52">
        <v>29</v>
      </c>
      <c r="G31" s="52">
        <v>30</v>
      </c>
      <c r="H31" s="52">
        <v>30</v>
      </c>
      <c r="I31" s="53">
        <v>31</v>
      </c>
      <c r="J31" s="175">
        <v>32</v>
      </c>
      <c r="K31" s="48"/>
    </row>
    <row r="32" spans="1:11" ht="36.75" x14ac:dyDescent="0.25">
      <c r="A32" s="49" t="s">
        <v>117</v>
      </c>
      <c r="B32" s="50" t="s">
        <v>118</v>
      </c>
      <c r="C32" s="50" t="s">
        <v>119</v>
      </c>
      <c r="D32" s="51" t="s">
        <v>88</v>
      </c>
      <c r="E32" s="52">
        <v>31</v>
      </c>
      <c r="F32" s="52">
        <v>33</v>
      </c>
      <c r="G32" s="52">
        <v>33</v>
      </c>
      <c r="H32" s="52">
        <v>33</v>
      </c>
      <c r="I32" s="53">
        <v>35</v>
      </c>
      <c r="J32" s="175">
        <v>37</v>
      </c>
      <c r="K32" s="48"/>
    </row>
    <row r="33" spans="1:11" ht="36.75" x14ac:dyDescent="0.25">
      <c r="A33" s="54" t="s">
        <v>120</v>
      </c>
      <c r="B33" s="55" t="s">
        <v>121</v>
      </c>
      <c r="C33" s="55" t="s">
        <v>122</v>
      </c>
      <c r="D33" s="56" t="s">
        <v>87</v>
      </c>
      <c r="E33" s="57">
        <v>43</v>
      </c>
      <c r="F33" s="57">
        <v>44</v>
      </c>
      <c r="G33" s="57">
        <v>44</v>
      </c>
      <c r="H33" s="57">
        <v>44</v>
      </c>
      <c r="I33" s="58">
        <v>44</v>
      </c>
      <c r="J33" s="176">
        <v>46</v>
      </c>
      <c r="K33" s="48"/>
    </row>
    <row r="34" spans="1:11" ht="37.5" thickBot="1" x14ac:dyDescent="0.3">
      <c r="A34" s="59" t="s">
        <v>120</v>
      </c>
      <c r="B34" s="60" t="s">
        <v>121</v>
      </c>
      <c r="C34" s="60" t="s">
        <v>122</v>
      </c>
      <c r="D34" s="61" t="s">
        <v>88</v>
      </c>
      <c r="E34" s="62">
        <v>36</v>
      </c>
      <c r="F34" s="62">
        <v>37</v>
      </c>
      <c r="G34" s="62">
        <v>38</v>
      </c>
      <c r="H34" s="62">
        <v>38</v>
      </c>
      <c r="I34" s="63">
        <v>38</v>
      </c>
      <c r="J34" s="176">
        <v>36</v>
      </c>
      <c r="K34" s="48"/>
    </row>
    <row r="35" spans="1:11" ht="152.44999999999999" customHeight="1" thickTop="1" x14ac:dyDescent="0.25">
      <c r="A35" s="43" t="s">
        <v>76</v>
      </c>
      <c r="B35" s="44" t="s">
        <v>123</v>
      </c>
      <c r="C35" s="44" t="s">
        <v>124</v>
      </c>
      <c r="D35" s="45" t="s">
        <v>87</v>
      </c>
      <c r="E35" s="46">
        <v>5.1547761300000001</v>
      </c>
      <c r="F35" s="46">
        <v>5.1398188100000004</v>
      </c>
      <c r="G35" s="46">
        <v>5.1100929300000004</v>
      </c>
      <c r="H35" s="46">
        <v>5.0503905600000003</v>
      </c>
      <c r="I35" s="47">
        <v>5.0999999999999996</v>
      </c>
      <c r="J35" s="174">
        <v>5.0999999999999996</v>
      </c>
      <c r="K35" s="48" t="s">
        <v>95</v>
      </c>
    </row>
    <row r="36" spans="1:11" ht="158.44999999999999" customHeight="1" x14ac:dyDescent="0.25">
      <c r="A36" s="43" t="s">
        <v>76</v>
      </c>
      <c r="B36" s="44" t="s">
        <v>123</v>
      </c>
      <c r="C36" s="44" t="s">
        <v>124</v>
      </c>
      <c r="D36" s="45" t="s">
        <v>88</v>
      </c>
      <c r="E36" s="46">
        <v>5.2579875999999999</v>
      </c>
      <c r="F36" s="46">
        <v>5.1378174999999997</v>
      </c>
      <c r="G36" s="46">
        <v>5.1362126200000002</v>
      </c>
      <c r="H36" s="46">
        <v>5.4320987699999996</v>
      </c>
      <c r="I36" s="47">
        <v>5.4</v>
      </c>
      <c r="J36" s="174">
        <v>5.3</v>
      </c>
      <c r="K36" s="48" t="s">
        <v>95</v>
      </c>
    </row>
    <row r="37" spans="1:11" ht="82.15" customHeight="1" x14ac:dyDescent="0.25">
      <c r="A37" s="49" t="s">
        <v>125</v>
      </c>
      <c r="B37" s="50" t="s">
        <v>126</v>
      </c>
      <c r="C37" s="50" t="s">
        <v>127</v>
      </c>
      <c r="D37" s="51" t="s">
        <v>87</v>
      </c>
      <c r="E37" s="52">
        <v>156236.33538400001</v>
      </c>
      <c r="F37" s="52">
        <v>157979.23096799999</v>
      </c>
      <c r="G37" s="52">
        <v>162980.24646299999</v>
      </c>
      <c r="H37" s="52">
        <v>169450.80591600001</v>
      </c>
      <c r="I37" s="53">
        <v>181743.027103</v>
      </c>
      <c r="J37" s="175">
        <v>191687</v>
      </c>
      <c r="K37" s="48"/>
    </row>
    <row r="38" spans="1:11" ht="85.9" customHeight="1" x14ac:dyDescent="0.25">
      <c r="A38" s="49" t="s">
        <v>125</v>
      </c>
      <c r="B38" s="50" t="s">
        <v>126</v>
      </c>
      <c r="C38" s="50" t="s">
        <v>127</v>
      </c>
      <c r="D38" s="51" t="s">
        <v>88</v>
      </c>
      <c r="E38" s="52">
        <v>155338.301179</v>
      </c>
      <c r="F38" s="52">
        <v>159190.46096200001</v>
      </c>
      <c r="G38" s="52">
        <v>163730.98227499999</v>
      </c>
      <c r="H38" s="52">
        <v>165691.073405</v>
      </c>
      <c r="I38" s="53">
        <v>173937.83092899999</v>
      </c>
      <c r="J38" s="175">
        <v>186122</v>
      </c>
      <c r="K38" s="48"/>
    </row>
    <row r="39" spans="1:11" ht="85.9" customHeight="1" x14ac:dyDescent="0.25">
      <c r="A39" s="54" t="s">
        <v>128</v>
      </c>
      <c r="B39" s="55" t="s">
        <v>129</v>
      </c>
      <c r="C39" s="55" t="s">
        <v>130</v>
      </c>
      <c r="D39" s="56" t="s">
        <v>87</v>
      </c>
      <c r="E39" s="57">
        <v>72.137893000000005</v>
      </c>
      <c r="F39" s="57">
        <v>71.758763000000002</v>
      </c>
      <c r="G39" s="57">
        <v>71.492670000000004</v>
      </c>
      <c r="H39" s="57">
        <v>70.551201000000006</v>
      </c>
      <c r="I39" s="58">
        <v>70.842662000000004</v>
      </c>
      <c r="J39" s="176">
        <v>70</v>
      </c>
      <c r="K39" s="48"/>
    </row>
    <row r="40" spans="1:11" ht="92.45" customHeight="1" thickBot="1" x14ac:dyDescent="0.3">
      <c r="A40" s="59" t="s">
        <v>128</v>
      </c>
      <c r="B40" s="60" t="s">
        <v>129</v>
      </c>
      <c r="C40" s="60" t="s">
        <v>130</v>
      </c>
      <c r="D40" s="61" t="s">
        <v>88</v>
      </c>
      <c r="E40" s="62">
        <v>64.043188999999998</v>
      </c>
      <c r="F40" s="62">
        <v>63.337648000000002</v>
      </c>
      <c r="G40" s="62">
        <v>62.438769999999998</v>
      </c>
      <c r="H40" s="62">
        <v>61.049644000000001</v>
      </c>
      <c r="I40" s="63">
        <v>61.129736000000001</v>
      </c>
      <c r="J40" s="176">
        <v>60</v>
      </c>
      <c r="K40" s="48"/>
    </row>
    <row r="41" spans="1:11" ht="118.9" customHeight="1" thickTop="1" x14ac:dyDescent="0.25">
      <c r="A41" s="54" t="s">
        <v>131</v>
      </c>
      <c r="B41" s="55" t="s">
        <v>132</v>
      </c>
      <c r="C41" s="55" t="s">
        <v>133</v>
      </c>
      <c r="D41" s="56" t="s">
        <v>87</v>
      </c>
      <c r="E41" s="57">
        <v>158176.88938099999</v>
      </c>
      <c r="F41" s="57">
        <v>160225.60139699999</v>
      </c>
      <c r="G41" s="57">
        <v>165510.82234099999</v>
      </c>
      <c r="H41" s="57">
        <v>171897.46538899999</v>
      </c>
      <c r="I41" s="58">
        <v>184761</v>
      </c>
      <c r="J41" s="176">
        <v>194998</v>
      </c>
      <c r="K41" s="48" t="s">
        <v>95</v>
      </c>
    </row>
    <row r="42" spans="1:11" ht="114" customHeight="1" thickBot="1" x14ac:dyDescent="0.3">
      <c r="A42" s="59" t="s">
        <v>131</v>
      </c>
      <c r="B42" s="60" t="s">
        <v>132</v>
      </c>
      <c r="C42" s="60" t="s">
        <v>133</v>
      </c>
      <c r="D42" s="61" t="s">
        <v>88</v>
      </c>
      <c r="E42" s="62">
        <v>157320.569533</v>
      </c>
      <c r="F42" s="62">
        <v>160999.315818</v>
      </c>
      <c r="G42" s="62">
        <v>167823.19125100001</v>
      </c>
      <c r="H42" s="62">
        <v>168090.62231100001</v>
      </c>
      <c r="I42" s="63">
        <v>177190</v>
      </c>
      <c r="J42" s="176">
        <v>188421</v>
      </c>
      <c r="K42" s="48" t="s">
        <v>95</v>
      </c>
    </row>
    <row r="43" spans="1:11" ht="96.6" customHeight="1" thickTop="1" x14ac:dyDescent="0.25">
      <c r="A43" s="54" t="s">
        <v>78</v>
      </c>
      <c r="B43" s="55" t="s">
        <v>134</v>
      </c>
      <c r="C43" s="55" t="s">
        <v>135</v>
      </c>
      <c r="D43" s="56" t="s">
        <v>87</v>
      </c>
      <c r="E43" s="57">
        <v>23506.029192999998</v>
      </c>
      <c r="F43" s="57">
        <v>24690.068297999998</v>
      </c>
      <c r="G43" s="57">
        <v>25458.281582</v>
      </c>
      <c r="H43" s="57">
        <v>26795.561760000001</v>
      </c>
      <c r="I43" s="58">
        <v>29487</v>
      </c>
      <c r="J43" s="176">
        <v>32271</v>
      </c>
      <c r="K43" s="48" t="s">
        <v>95</v>
      </c>
    </row>
    <row r="44" spans="1:11" ht="101.45" customHeight="1" thickBot="1" x14ac:dyDescent="0.3">
      <c r="A44" s="59" t="s">
        <v>78</v>
      </c>
      <c r="B44" s="60" t="s">
        <v>134</v>
      </c>
      <c r="C44" s="60" t="s">
        <v>135</v>
      </c>
      <c r="D44" s="61" t="s">
        <v>88</v>
      </c>
      <c r="E44" s="62">
        <v>30805.225324999999</v>
      </c>
      <c r="F44" s="62">
        <v>32018.199234</v>
      </c>
      <c r="G44" s="62">
        <v>33835.670219</v>
      </c>
      <c r="H44" s="62">
        <v>35169.486664999997</v>
      </c>
      <c r="I44" s="63">
        <v>37327</v>
      </c>
      <c r="J44" s="176">
        <v>41645</v>
      </c>
      <c r="K44" s="48" t="s">
        <v>95</v>
      </c>
    </row>
    <row r="45" spans="1:11" ht="102" customHeight="1" thickTop="1" x14ac:dyDescent="0.25">
      <c r="A45" s="54" t="s">
        <v>77</v>
      </c>
      <c r="B45" s="55" t="s">
        <v>136</v>
      </c>
      <c r="C45" s="55" t="s">
        <v>137</v>
      </c>
      <c r="D45" s="56" t="s">
        <v>87</v>
      </c>
      <c r="E45" s="57">
        <v>114105.47462399999</v>
      </c>
      <c r="F45" s="57">
        <v>114975.910133</v>
      </c>
      <c r="G45" s="57">
        <v>118328.106667</v>
      </c>
      <c r="H45" s="57">
        <v>121275.72680999999</v>
      </c>
      <c r="I45" s="58">
        <v>130890</v>
      </c>
      <c r="J45" s="176">
        <v>137282</v>
      </c>
      <c r="K45" s="48" t="s">
        <v>95</v>
      </c>
    </row>
    <row r="46" spans="1:11" ht="106.15" customHeight="1" thickBot="1" x14ac:dyDescent="0.3">
      <c r="A46" s="59" t="s">
        <v>77</v>
      </c>
      <c r="B46" s="60" t="s">
        <v>136</v>
      </c>
      <c r="C46" s="60" t="s">
        <v>137</v>
      </c>
      <c r="D46" s="61" t="s">
        <v>88</v>
      </c>
      <c r="E46" s="62">
        <v>100753.110312</v>
      </c>
      <c r="F46" s="62">
        <v>101973.180077</v>
      </c>
      <c r="G46" s="62">
        <v>104786.73583799999</v>
      </c>
      <c r="H46" s="62">
        <v>102618.72669900001</v>
      </c>
      <c r="I46" s="63">
        <v>108316</v>
      </c>
      <c r="J46" s="176">
        <v>113868</v>
      </c>
      <c r="K46" s="48" t="s">
        <v>95</v>
      </c>
    </row>
    <row r="47" spans="1:11" ht="15.75" thickTop="1" x14ac:dyDescent="0.25"/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2</vt:i4>
      </vt:variant>
    </vt:vector>
  </HeadingPairs>
  <TitlesOfParts>
    <vt:vector size="5" baseType="lpstr">
      <vt:lpstr>Budget</vt:lpstr>
      <vt:lpstr>Grundbelopp 2026</vt:lpstr>
      <vt:lpstr>Kolada Nyckeltal</vt:lpstr>
      <vt:lpstr>Kö</vt:lpstr>
      <vt:lpstr>Budget!Utskriftsområde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Budgetmall förskola</dc:title>
  <dc:subject/>
  <dc:creator>Mälarstig Malin</dc:creator>
  <cp:keywords/>
  <dc:description/>
  <cp:lastModifiedBy>Andersson Gerd</cp:lastModifiedBy>
  <cp:revision/>
  <cp:lastPrinted>2025-06-16T08:35:06Z</cp:lastPrinted>
  <dcterms:created xsi:type="dcterms:W3CDTF">2024-02-23T09:33:21Z</dcterms:created>
  <dcterms:modified xsi:type="dcterms:W3CDTF">2026-02-03T09:03:28Z</dcterms:modified>
  <cp:category/>
  <cp:contentStatus/>
</cp:coreProperties>
</file>